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" windowWidth="24672" windowHeight="12276" tabRatio="970" firstSheet="11" activeTab="11"/>
  </bookViews>
  <sheets>
    <sheet name="2-1.임직원수" sheetId="13" r:id="rId1"/>
    <sheet name="2-2.직급별 인원 현황" sheetId="14" r:id="rId2"/>
    <sheet name="4-1.신규채용현황" sheetId="15" state="hidden" r:id="rId3"/>
    <sheet name="4-2.청년인턴채용현황" sheetId="16" state="hidden" r:id="rId4"/>
    <sheet name="4-3.유연근무현황" sheetId="17" state="hidden" r:id="rId5"/>
    <sheet name="5. 임원연봉" sheetId="6" state="hidden" r:id="rId6"/>
    <sheet name="6-1.직원 평균보수" sheetId="7" state="hidden" r:id="rId7"/>
    <sheet name="6-2. 신입사원 초임" sheetId="8" state="hidden" r:id="rId8"/>
    <sheet name="8.복리후생비" sheetId="9" state="hidden" r:id="rId9"/>
    <sheet name="8.복리후생비(항목별 내역, 지급기준)" sheetId="10" state="hidden" r:id="rId10"/>
    <sheet name="10. 노동조합 관련 현황" sheetId="12" state="hidden" r:id="rId11"/>
    <sheet name="기관장업무추진비" sheetId="18" r:id="rId12"/>
  </sheets>
  <definedNames/>
  <calcPr calcId="125725"/>
</workbook>
</file>

<file path=xl/comments9.xml><?xml version="1.0" encoding="utf-8"?>
<comments xmlns="http://schemas.openxmlformats.org/spreadsheetml/2006/main">
  <authors>
    <author>이규향</author>
  </authors>
  <commentList>
    <comment ref="I77" authorId="0">
      <text>
        <r>
          <rPr>
            <b/>
            <sz val="9"/>
            <rFont val="돋움"/>
            <family val="3"/>
          </rPr>
          <t xml:space="preserve">한마음워크숍
</t>
        </r>
      </text>
    </comment>
    <comment ref="K77" authorId="0">
      <text>
        <r>
          <rPr>
            <b/>
            <sz val="9"/>
            <rFont val="돋움"/>
            <family val="3"/>
          </rPr>
          <t>한마음체육대회</t>
        </r>
        <r>
          <rPr>
            <b/>
            <sz val="9"/>
            <rFont val="Tahoma"/>
            <family val="2"/>
          </rPr>
          <t xml:space="preserve">,
</t>
        </r>
        <r>
          <rPr>
            <b/>
            <sz val="9"/>
            <rFont val="돋움"/>
            <family val="3"/>
          </rPr>
          <t xml:space="preserve">워크숍
</t>
        </r>
      </text>
    </comment>
  </commentList>
</comments>
</file>

<file path=xl/sharedStrings.xml><?xml version="1.0" encoding="utf-8"?>
<sst xmlns="http://schemas.openxmlformats.org/spreadsheetml/2006/main" count="975" uniqueCount="370">
  <si>
    <t>합계</t>
  </si>
  <si>
    <t>기타</t>
  </si>
  <si>
    <t>기관장</t>
  </si>
  <si>
    <t>구분</t>
  </si>
  <si>
    <t>년도</t>
  </si>
  <si>
    <t>구분</t>
  </si>
  <si>
    <t xml:space="preserve">참조 - 2013년도 매뉴얼 p.68~ </t>
  </si>
  <si>
    <t>합계</t>
  </si>
  <si>
    <t>기타 성과상여금</t>
  </si>
  <si>
    <t>경영평가 성과급</t>
  </si>
  <si>
    <t>급여성복리후생비</t>
  </si>
  <si>
    <t>실적수당</t>
  </si>
  <si>
    <t>고정수당</t>
  </si>
  <si>
    <t>기본급(기본연봉)</t>
  </si>
  <si>
    <t>5. 임원연봉</t>
  </si>
  <si>
    <t xml:space="preserve">참조 - 2013년도 매뉴얼 p.72~ </t>
  </si>
  <si>
    <t>평균근속년수</t>
  </si>
  <si>
    <t>상시종업원수</t>
  </si>
  <si>
    <t>보수 합계</t>
  </si>
  <si>
    <t>직원</t>
  </si>
  <si>
    <t>(단위:천원, 명)</t>
  </si>
  <si>
    <t xml:space="preserve">참조 - 2013년도 매뉴얼 p.74 </t>
  </si>
  <si>
    <t>신입직원 수</t>
  </si>
  <si>
    <t>신입사원 초임</t>
  </si>
  <si>
    <t xml:space="preserve">참조 - 2013년도 매뉴얼 p.76~ </t>
  </si>
  <si>
    <t>총 계</t>
  </si>
  <si>
    <t>소 계</t>
  </si>
  <si>
    <t>재해부조</t>
  </si>
  <si>
    <t>재해보상</t>
  </si>
  <si>
    <t>문화여가비</t>
  </si>
  <si>
    <t>선택적복지제도</t>
  </si>
  <si>
    <t>경조비</t>
  </si>
  <si>
    <t>생활안정자금</t>
  </si>
  <si>
    <t>주택자금</t>
  </si>
  <si>
    <t>학자금</t>
  </si>
  <si>
    <t>비급여성</t>
  </si>
  <si>
    <t>소 계</t>
  </si>
  <si>
    <t>급여성</t>
  </si>
  <si>
    <t>내역</t>
  </si>
  <si>
    <t>구분</t>
  </si>
  <si>
    <t>(단위:천원, 명)</t>
  </si>
  <si>
    <t>8. 복리후생비(급여성/비급여성)</t>
  </si>
  <si>
    <t xml:space="preserve">참조 - 2013년도 매뉴얼 p.80~ </t>
  </si>
  <si>
    <t>재해 부조</t>
  </si>
  <si>
    <t>재해 보상비</t>
  </si>
  <si>
    <r>
      <t>문화</t>
    </r>
    <r>
      <rPr>
        <sz val="11"/>
        <color indexed="8"/>
        <rFont val="맑은 고딕"/>
        <family val="3"/>
      </rPr>
      <t>·여가지원비</t>
    </r>
  </si>
  <si>
    <t>경로효친비</t>
  </si>
  <si>
    <t>행사지원비</t>
  </si>
  <si>
    <t>기념품비</t>
  </si>
  <si>
    <t>선택적복지제도</t>
  </si>
  <si>
    <t>경조비</t>
  </si>
  <si>
    <t>생활안정자금</t>
  </si>
  <si>
    <t>의료비</t>
  </si>
  <si>
    <t>주택자금</t>
  </si>
  <si>
    <t>학자금</t>
  </si>
  <si>
    <t>첨부파일</t>
  </si>
  <si>
    <t>관련규정명 및 해당조문(150글자까지)</t>
  </si>
  <si>
    <t xml:space="preserve">관련규정상 주요내용 </t>
  </si>
  <si>
    <t>2) 8.복리후생비 항목별 지급기준</t>
  </si>
  <si>
    <t>(단위:천원, 명)</t>
  </si>
  <si>
    <t>1) 8.복리후생비 공시항목별 세부내역</t>
  </si>
  <si>
    <t>8. 복리후생비(항목별 세부내역 및 지급기준)</t>
  </si>
  <si>
    <t>10. 노동조합 관련 현황</t>
  </si>
  <si>
    <t>1) 노동조합 가입정보</t>
  </si>
  <si>
    <t>노조명칭</t>
  </si>
  <si>
    <t>노조가입범위</t>
  </si>
  <si>
    <t>가입대상인원</t>
  </si>
  <si>
    <t>조합원 수</t>
  </si>
  <si>
    <t>전임자 수</t>
  </si>
  <si>
    <t>근로시간 면제현황</t>
  </si>
  <si>
    <t>상급노조</t>
  </si>
  <si>
    <t xml:space="preserve">참조 - 2013년도 매뉴얼 p.99~ </t>
  </si>
  <si>
    <t>6.1 직원 평균보수</t>
  </si>
  <si>
    <t>6.2 신입사원 초임</t>
  </si>
  <si>
    <t>확인자:</t>
  </si>
  <si>
    <t>작성자:</t>
  </si>
  <si>
    <t>(단위:천원)</t>
  </si>
  <si>
    <t>계</t>
  </si>
  <si>
    <t>감독자(작성책임자):</t>
  </si>
  <si>
    <t>비고</t>
  </si>
  <si>
    <t>명수</t>
  </si>
  <si>
    <t>2013년</t>
  </si>
  <si>
    <t>2009년</t>
  </si>
  <si>
    <t>2010년</t>
  </si>
  <si>
    <t>2011년</t>
  </si>
  <si>
    <t>2012년</t>
  </si>
  <si>
    <t>2014년 예산</t>
  </si>
  <si>
    <t>2013년</t>
  </si>
  <si>
    <t>2012년</t>
  </si>
  <si>
    <t>2011년</t>
  </si>
  <si>
    <t>2010년</t>
  </si>
  <si>
    <t>2009년</t>
  </si>
  <si>
    <t>2014년 예산</t>
  </si>
  <si>
    <t>금액</t>
  </si>
  <si>
    <t>기관 세부 작성기준</t>
  </si>
  <si>
    <t>ㅇ 각 연도말 결산 기준 (2014년은 예산 기준) </t>
  </si>
  <si>
    <t>ㅇ 고정수당 : 가족수당, 월정직책급</t>
  </si>
  <si>
    <t>ㅇ 급여성 복리후생비 : 학비보조수당, 선택적복지비, 기념품비 등</t>
  </si>
  <si>
    <t>ㅇ 2009년, 2012년 : 임원의 연중 교체로 실보수 집행액이 아닌 보다 오래 근무한 분을 기준으로, "만근 기준 지급 금액"으로 환산하여 기재 </t>
  </si>
  <si>
    <t>ㅇ 2014년 : 연봉 미승인(경제인문사회연구회 이사회에서 추후 통보, 평가결과에 따른 차등 배정액은 미반영)</t>
  </si>
  <si>
    <t>연봉제</t>
  </si>
  <si>
    <t>ㅇ 각 연도말 기준 (2014년은 예산 기준)  </t>
  </si>
  <si>
    <t>ㅇ 고정수당 : 가족수당, 특정업무비, 월정직책급, 교통비, 자가운전보조비  </t>
  </si>
  <si>
    <t>ㅇ 급여성 복리후생비 : 학자금보조비, 선택적복지비, 기념품비 등</t>
  </si>
  <si>
    <t>o 고정수당 : 교통보조비</t>
  </si>
  <si>
    <t>o 급여성 복리후생비 : 생일기념상품권</t>
  </si>
  <si>
    <t>o 작성기준 : 대졸, 사무직, 군미필자, 무경력자 기준  </t>
  </si>
  <si>
    <t>비고</t>
  </si>
  <si>
    <t>o 2009년~2013년 작성기준의 신입사원 채용 없으며 이에 따라 1년 추정치를 공시, 2012년부터는 2011년 공기업/준정부기관 예산집행지침에 따른 대졸초임조정.</t>
  </si>
  <si>
    <t>o 2014년 기본급 : 2014년 임금협약 미체결로 2013년 기본급을 공시.</t>
  </si>
  <si>
    <t>ㅇ 2014년 평균근속년수 : 2014년 3월말 기준 현재 인원이 2014년 연말까지 근무를 가정하여 작성</t>
  </si>
  <si>
    <t>ㅇ 2014년 상시종업원수 :  2014년 3월말 기준 현재 인원이 2014년 연말까지 근무를 가정하여 작성</t>
  </si>
  <si>
    <t>정규직</t>
  </si>
  <si>
    <t>직원구분</t>
  </si>
  <si>
    <t>정규직</t>
  </si>
  <si>
    <t>무기계약직</t>
  </si>
  <si>
    <t>비정규직</t>
  </si>
  <si>
    <t>합계</t>
  </si>
  <si>
    <t>ㅇ 기본급(기본연봉) </t>
  </si>
  <si>
    <t>   - 경제·인문사회연구회 승인 기본연봉 </t>
  </si>
  <si>
    <t>ㅇ 기타 성과상여금 : 성과연봉, 그 외 급여(논문게재료)</t>
  </si>
  <si>
    <t>   - 성과연봉 : 경제·인문사회연구회 승인 성과연봉</t>
  </si>
  <si>
    <t>작성자: 총무인사실 최미선 (02-3460-0284)</t>
  </si>
  <si>
    <t>o 기본급 : 기본연봉</t>
  </si>
  <si>
    <t>o 기타 성과상여금 : 성과연봉</t>
  </si>
  <si>
    <t>ㅇ 기본급(기본연봉) : 상시종업원 전체에 대한 기본연봉 지급액(임원, 비정규직 제외)  </t>
  </si>
  <si>
    <t>ㅇ 기타 성과상여금 : 성과연봉, 성과급, 연구인센티브, 기타(그 외 급여), 2014년 성과연봉은 예산액 기타는 미확정</t>
  </si>
  <si>
    <t>2.1 임직원 수</t>
  </si>
  <si>
    <t>(단위:명)</t>
  </si>
  <si>
    <t>연도</t>
  </si>
  <si>
    <t>구분</t>
  </si>
  <si>
    <t>인원수</t>
  </si>
  <si>
    <t>임원</t>
  </si>
  <si>
    <t>기관장</t>
  </si>
  <si>
    <t>상임</t>
  </si>
  <si>
    <t>비상임</t>
  </si>
  <si>
    <t>이사</t>
  </si>
  <si>
    <t>감사</t>
  </si>
  <si>
    <t>기타</t>
  </si>
  <si>
    <t>직원</t>
  </si>
  <si>
    <t>정원</t>
  </si>
  <si>
    <t>현원</t>
  </si>
  <si>
    <t>무기계약직</t>
  </si>
  <si>
    <t>비정규직</t>
  </si>
  <si>
    <t>기간제</t>
  </si>
  <si>
    <t>단시간</t>
  </si>
  <si>
    <t>합계</t>
  </si>
  <si>
    <t>소속 외 인력</t>
  </si>
  <si>
    <t>년도</t>
  </si>
  <si>
    <t>4.3 유연근무현황</t>
  </si>
  <si>
    <t>유연근무인원</t>
  </si>
  <si>
    <t>시간제근무</t>
  </si>
  <si>
    <t>채용</t>
  </si>
  <si>
    <t>전환</t>
  </si>
  <si>
    <t>탄력근무제</t>
  </si>
  <si>
    <t>시차출퇴근형</t>
  </si>
  <si>
    <t>근무시간선택형</t>
  </si>
  <si>
    <t>집약근무형</t>
  </si>
  <si>
    <t>재량근무형</t>
  </si>
  <si>
    <t>원격근무제</t>
  </si>
  <si>
    <t>재택근무형</t>
  </si>
  <si>
    <t>스마트워크근무형</t>
  </si>
  <si>
    <t xml:space="preserve">참조 - 2013년도 매뉴얼 p.65~ </t>
  </si>
  <si>
    <t>의료비(독감)</t>
  </si>
  <si>
    <t>의료비
(건강검진비)</t>
  </si>
  <si>
    <t>합계</t>
  </si>
  <si>
    <t>기념품비
(생일,출산)</t>
  </si>
  <si>
    <t>기념품비
(포상비:근속,퇴직,세종,연말,특별)</t>
  </si>
  <si>
    <t>기념품비계</t>
  </si>
  <si>
    <t>행사지원비
(체육대회)</t>
  </si>
  <si>
    <t>기타
(보훈대상자)</t>
  </si>
  <si>
    <t>행사지원비
(송년회)</t>
  </si>
  <si>
    <t>행사지원비
(계)</t>
  </si>
  <si>
    <t>기념품비
(창립기념품)</t>
  </si>
  <si>
    <t>행사지원비
(체육대회)</t>
  </si>
  <si>
    <t>제수당지급규정 제11조</t>
  </si>
  <si>
    <t>복리후생규정 제6조</t>
  </si>
  <si>
    <t>- 직원들에게 매년 1회 건강검진 실시
- 독감예방접종비용 지원 : 1인당 3만원 한도(2014년 폐지)</t>
  </si>
  <si>
    <t>*해당사항없음</t>
  </si>
  <si>
    <t>- 1년 이상 재직 직원에게 지급
- 기본포인트는 600점 동일하게 지급
- 근속포인트 1년 근속당 10포인트 가산
   (1포인트당 해당금액은 1,000원)</t>
  </si>
  <si>
    <t>복리후생규정 제17조 및 
복지카드관리 및 사용지침</t>
  </si>
  <si>
    <t>- 생일직원 : 온누리상품권 3만원 지급
- 자녀출산직원 : 온누리상품권 5만원 지급</t>
  </si>
  <si>
    <t>매년 직원 복지프로그램 시행 
계획 수립</t>
  </si>
  <si>
    <t>매년 직원 체육행사 시행 계획 수립</t>
  </si>
  <si>
    <r>
      <t>작성자:김태현</t>
    </r>
    <r>
      <rPr>
        <sz val="11"/>
        <color theme="1"/>
        <rFont val="Calibri"/>
        <family val="3"/>
        <scheme val="minor"/>
      </rPr>
      <t>(02-3460-0283)</t>
    </r>
  </si>
  <si>
    <r>
      <t>감독자(작성책임자):윤인철</t>
    </r>
    <r>
      <rPr>
        <sz val="11"/>
        <color theme="1"/>
        <rFont val="Calibri"/>
        <family val="3"/>
        <scheme val="minor"/>
      </rPr>
      <t xml:space="preserve"> 총무인사실장</t>
    </r>
  </si>
  <si>
    <r>
      <t>확인자:</t>
    </r>
    <r>
      <rPr>
        <sz val="11"/>
        <color theme="1"/>
        <rFont val="Calibri"/>
        <family val="3"/>
        <scheme val="minor"/>
      </rPr>
      <t xml:space="preserve"> 고경숙 경영지원국장</t>
    </r>
  </si>
  <si>
    <t>감독자(작성책임자):윤인철 총무인사실장</t>
  </si>
  <si>
    <t>확인자:고경숙 경영지원국장</t>
  </si>
  <si>
    <t>확인자:고경숙 경영지원국장</t>
  </si>
  <si>
    <t>세부항목</t>
  </si>
  <si>
    <t>구분</t>
  </si>
  <si>
    <t>상세내역</t>
  </si>
  <si>
    <t xml:space="preserve">소요재원        </t>
  </si>
  <si>
    <t>수혜인원</t>
  </si>
  <si>
    <t>조건(유상지급인 경우에만 기재)</t>
  </si>
  <si>
    <t>대상</t>
  </si>
  <si>
    <t>금리(%)</t>
  </si>
  <si>
    <t>상환조건</t>
  </si>
  <si>
    <t>학자금</t>
  </si>
  <si>
    <t>(급여성/비급여성/융자)</t>
  </si>
  <si>
    <t>주택자금</t>
  </si>
  <si>
    <t>의료비</t>
  </si>
  <si>
    <t>생활안정자금</t>
  </si>
  <si>
    <t>경조비</t>
  </si>
  <si>
    <t>선택적복지제도</t>
  </si>
  <si>
    <t>기념품비</t>
  </si>
  <si>
    <t>행사지원비</t>
  </si>
  <si>
    <t>경로효친비</t>
  </si>
  <si>
    <r>
      <t>문화</t>
    </r>
    <r>
      <rPr>
        <sz val="11"/>
        <color theme="1"/>
        <rFont val="맑은 고딕"/>
        <family val="3"/>
      </rPr>
      <t>·여가지원비</t>
    </r>
  </si>
  <si>
    <t>재해 보상비</t>
  </si>
  <si>
    <t>재해 부조</t>
  </si>
  <si>
    <t>기타</t>
  </si>
  <si>
    <t>확인자: 고경숙 경영지원국장</t>
  </si>
  <si>
    <t>감독자(작성책임자): 윤인철 총무인사실장</t>
  </si>
  <si>
    <t>작성자: 이규향(02-3460-0289)</t>
  </si>
  <si>
    <t>고경숙 경영지원국장</t>
  </si>
  <si>
    <t>윤인철 총무인사실장</t>
  </si>
  <si>
    <t>이규향(02-3460-0289)</t>
  </si>
  <si>
    <t>최대지원
한도</t>
  </si>
  <si>
    <r>
      <t>132</t>
    </r>
    <r>
      <rPr>
        <sz val="9"/>
        <color theme="1"/>
        <rFont val="Calibri"/>
        <family val="3"/>
        <scheme val="minor"/>
      </rPr>
      <t>(6개월 이상 육아휴직자 2명 제외)</t>
    </r>
  </si>
  <si>
    <t>(단위 : 원)</t>
  </si>
  <si>
    <t>집행일</t>
  </si>
  <si>
    <t>집행내역</t>
  </si>
  <si>
    <t>집행금액</t>
  </si>
  <si>
    <t>1월</t>
  </si>
  <si>
    <t>2월</t>
  </si>
  <si>
    <t>3월</t>
  </si>
  <si>
    <t>4월</t>
  </si>
  <si>
    <t>5월</t>
  </si>
  <si>
    <t>6월</t>
  </si>
  <si>
    <t>8월</t>
  </si>
  <si>
    <t>9월</t>
  </si>
  <si>
    <t>10월</t>
  </si>
  <si>
    <t>11월</t>
  </si>
  <si>
    <t>12월</t>
  </si>
  <si>
    <t>해당없음</t>
  </si>
  <si>
    <t>확인자: 고경숙 경영지원국장</t>
  </si>
  <si>
    <t>감독자(작성책임자): 윤인철 총무인사실장</t>
  </si>
  <si>
    <t>작성자: 이규향(02-3460-0289)</t>
  </si>
  <si>
    <t>순번</t>
  </si>
  <si>
    <t>직급</t>
  </si>
  <si>
    <t>직종</t>
  </si>
  <si>
    <t>인원수</t>
  </si>
  <si>
    <t>원장</t>
  </si>
  <si>
    <t>선임연구위원</t>
  </si>
  <si>
    <t>연구직</t>
  </si>
  <si>
    <t>연구위원</t>
  </si>
  <si>
    <t>부연구위원</t>
  </si>
  <si>
    <t>책임전문원</t>
  </si>
  <si>
    <t>전문직</t>
  </si>
  <si>
    <t>선임전문원</t>
  </si>
  <si>
    <t>전문원</t>
  </si>
  <si>
    <t>책임행정원</t>
  </si>
  <si>
    <t>행정직</t>
  </si>
  <si>
    <t>선임행정원</t>
  </si>
  <si>
    <t>행정원 이하</t>
  </si>
  <si>
    <t>중학교</t>
  </si>
  <si>
    <t>고등학교</t>
  </si>
  <si>
    <t>계</t>
  </si>
  <si>
    <t>무상지급</t>
  </si>
  <si>
    <t>무상지급</t>
  </si>
  <si>
    <t>급여성</t>
  </si>
  <si>
    <t>급여성</t>
  </si>
  <si>
    <t>해당없음</t>
  </si>
  <si>
    <t>독감검진비용</t>
  </si>
  <si>
    <t>건강검진</t>
  </si>
  <si>
    <t>비급여성</t>
  </si>
  <si>
    <t>- 직원과 동일호적에 있는 고등학교 취학 자녀
- 초중등교육법에정한학교
- 수업료,학교운영지원비 지급, 
- 매년교육청에서고시하는 일반고등학교 지급상한액 지급</t>
  </si>
  <si>
    <t>합계</t>
  </si>
  <si>
    <t>기념품비
(우수기관인센티브_정보화기기)</t>
  </si>
  <si>
    <t>생일출산</t>
  </si>
  <si>
    <t>인센티브
정보화기기</t>
  </si>
  <si>
    <t>포상비</t>
  </si>
  <si>
    <t>계</t>
  </si>
  <si>
    <t>체육대회</t>
  </si>
  <si>
    <t>송년회</t>
  </si>
  <si>
    <t>보훈대상자 
격려금</t>
  </si>
  <si>
    <t>비급여성</t>
  </si>
  <si>
    <t>창립기념품</t>
  </si>
  <si>
    <t>기타
(피복비)</t>
  </si>
  <si>
    <t>(단위:명)</t>
  </si>
  <si>
    <t>연도</t>
  </si>
  <si>
    <t>임원</t>
  </si>
  <si>
    <t>기관장</t>
  </si>
  <si>
    <t>상임</t>
  </si>
  <si>
    <t>비상임</t>
  </si>
  <si>
    <t>이사</t>
  </si>
  <si>
    <t>감사</t>
  </si>
  <si>
    <t>직원</t>
  </si>
  <si>
    <t>정원</t>
  </si>
  <si>
    <t>현원</t>
  </si>
  <si>
    <r>
      <t>1</t>
    </r>
    <r>
      <rPr>
        <sz val="11"/>
        <color theme="1"/>
        <rFont val="Calibri"/>
        <family val="3"/>
        <scheme val="minor"/>
      </rPr>
      <t>28</t>
    </r>
    <r>
      <rPr>
        <sz val="9"/>
        <color theme="1"/>
        <rFont val="Calibri"/>
        <family val="3"/>
        <scheme val="minor"/>
      </rPr>
      <t>(6개월 이상 육아휴직자 2명 제외)</t>
    </r>
  </si>
  <si>
    <t>무기계약직</t>
  </si>
  <si>
    <t>비정규직</t>
  </si>
  <si>
    <t>기간제</t>
  </si>
  <si>
    <t>단시간</t>
  </si>
  <si>
    <t>합계</t>
  </si>
  <si>
    <t>소속 외 인력</t>
  </si>
  <si>
    <r>
      <t>126</t>
    </r>
    <r>
      <rPr>
        <sz val="9"/>
        <color theme="1"/>
        <rFont val="Calibri"/>
        <family val="3"/>
        <scheme val="minor"/>
      </rPr>
      <t>(6개월 이상 육아휴직자 2명 제외)</t>
    </r>
  </si>
  <si>
    <r>
      <t>115</t>
    </r>
    <r>
      <rPr>
        <sz val="9"/>
        <color theme="1"/>
        <rFont val="Calibri"/>
        <family val="3"/>
        <scheme val="minor"/>
      </rPr>
      <t>(6개월 이상 육아휴직자 1명 제외)</t>
    </r>
  </si>
  <si>
    <r>
      <t>105</t>
    </r>
    <r>
      <rPr>
        <sz val="9"/>
        <color theme="1"/>
        <rFont val="Calibri"/>
        <family val="3"/>
        <scheme val="minor"/>
      </rPr>
      <t>(6개월 이상 육아휴직자 1명 제외)</t>
    </r>
  </si>
  <si>
    <t xml:space="preserve">참조 - 2013년도 매뉴얼 p.52~ </t>
  </si>
  <si>
    <r>
      <t>확인자:</t>
    </r>
    <r>
      <rPr>
        <sz val="11"/>
        <color theme="1"/>
        <rFont val="Calibri"/>
        <family val="3"/>
        <scheme val="minor"/>
      </rPr>
      <t xml:space="preserve"> 고경숙 경영지원국장</t>
    </r>
  </si>
  <si>
    <r>
      <t>감독자(작성책임자):윤인철</t>
    </r>
    <r>
      <rPr>
        <sz val="11"/>
        <color theme="1"/>
        <rFont val="Calibri"/>
        <family val="3"/>
        <scheme val="minor"/>
      </rPr>
      <t xml:space="preserve"> 총무인사실장</t>
    </r>
  </si>
  <si>
    <r>
      <t>작성자:김태현</t>
    </r>
    <r>
      <rPr>
        <sz val="11"/>
        <color theme="1"/>
        <rFont val="Calibri"/>
        <family val="3"/>
        <scheme val="minor"/>
      </rPr>
      <t>(02-3460-0283)</t>
    </r>
  </si>
  <si>
    <t>남성</t>
  </si>
  <si>
    <t>여성</t>
  </si>
  <si>
    <t>임원공석</t>
  </si>
  <si>
    <t>* 직급별 인원수는 임직원 총계와 같아야 함</t>
  </si>
  <si>
    <t xml:space="preserve">참조 - 2013년도 매뉴얼 p.56~ </t>
  </si>
  <si>
    <t>4.1 신규채용현황(2009~2014까지)</t>
  </si>
  <si>
    <t>총 신규채용</t>
  </si>
  <si>
    <t>년도</t>
  </si>
  <si>
    <t>시간선택제  인원수</t>
  </si>
  <si>
    <t>시간선택제   전일제환산</t>
  </si>
  <si>
    <t>장애인</t>
  </si>
  <si>
    <t>이공계</t>
  </si>
  <si>
    <t>비수도권     지역인재</t>
  </si>
  <si>
    <r>
      <t xml:space="preserve">이전지역 </t>
    </r>
    <r>
      <rPr>
        <sz val="11"/>
        <color theme="1"/>
        <rFont val="Calibri"/>
        <family val="3"/>
        <scheme val="minor"/>
      </rPr>
      <t xml:space="preserve">     </t>
    </r>
    <r>
      <rPr>
        <sz val="11"/>
        <color theme="1"/>
        <rFont val="Calibri"/>
        <family val="3"/>
        <scheme val="minor"/>
      </rPr>
      <t>지역인재</t>
    </r>
  </si>
  <si>
    <t>고졸인재</t>
  </si>
  <si>
    <t xml:space="preserve">참조 - 2013년도 매뉴얼 p.61~ </t>
  </si>
  <si>
    <t>4.2 청년인턴채용현황(2009~2014)</t>
  </si>
  <si>
    <r>
      <t>연도:</t>
    </r>
    <r>
      <rPr>
        <sz val="11"/>
        <color theme="1"/>
        <rFont val="Calibri"/>
        <family val="3"/>
        <scheme val="minor"/>
      </rPr>
      <t xml:space="preserve"> </t>
    </r>
    <r>
      <rPr>
        <sz val="11"/>
        <color theme="1"/>
        <rFont val="Calibri"/>
        <family val="3"/>
        <scheme val="minor"/>
      </rPr>
      <t>2014</t>
    </r>
  </si>
  <si>
    <t>청년인턴채용</t>
  </si>
  <si>
    <r>
      <t>총 인턴채용</t>
    </r>
    <r>
      <rPr>
        <sz val="11"/>
        <color theme="1"/>
        <rFont val="Calibri"/>
        <family val="3"/>
        <scheme val="minor"/>
      </rPr>
      <t xml:space="preserve"> 인원</t>
    </r>
  </si>
  <si>
    <t>비수도권지역인재</t>
  </si>
  <si>
    <t>이전지역 지역인재</t>
  </si>
  <si>
    <t>고졸인력</t>
  </si>
  <si>
    <r>
      <t>연도:</t>
    </r>
    <r>
      <rPr>
        <sz val="11"/>
        <color theme="1"/>
        <rFont val="Calibri"/>
        <family val="3"/>
        <scheme val="minor"/>
      </rPr>
      <t xml:space="preserve"> 2013</t>
    </r>
  </si>
  <si>
    <t>연도: 2012</t>
  </si>
  <si>
    <t>연도: 2011</t>
  </si>
  <si>
    <t>연도: 2010</t>
  </si>
  <si>
    <t>연도: 2009</t>
  </si>
  <si>
    <t xml:space="preserve">참조 - 2013년도 매뉴얼 p.64 </t>
  </si>
  <si>
    <t>문화여가비
(동우회)</t>
  </si>
  <si>
    <t>정규직</t>
  </si>
  <si>
    <t>계</t>
  </si>
  <si>
    <t>합계</t>
  </si>
  <si>
    <t>기타
(비상약품)</t>
  </si>
  <si>
    <t>동우회 지원</t>
  </si>
  <si>
    <t>비급여성</t>
  </si>
  <si>
    <t>피복비</t>
  </si>
  <si>
    <t>무상지급</t>
  </si>
  <si>
    <t>비상약품</t>
  </si>
  <si>
    <t>급여성</t>
  </si>
  <si>
    <t>- 동우회비 지원 : 매년 직원 사기진작을 위한 동우회비 지급하며 동우회 특성에 따라 다소 차이는 있으나 대부분 준비물 구입 및 식비 등으로 집행</t>
  </si>
  <si>
    <t>- 매년 동우회 운영 계획 수립</t>
  </si>
  <si>
    <t xml:space="preserve">- 보훈대상자 위로, 격려금 : 국가 보훈자에 대한 예우차원으로 당일 묘지 참배를 위한 교통비 지급(1인당 10만원 지급)
- 직원 비상약품 구입비
</t>
  </si>
  <si>
    <t>- 보훈대상자 위로금 지급 계획
- 직원 비상약품 구입 계획 수립</t>
  </si>
  <si>
    <t>- 체육대회 등 행사시 지급된 상품권 비용, 기념품 제공 비용</t>
  </si>
  <si>
    <t>2.2 직급별 인원현황(2009~2014)</t>
  </si>
  <si>
    <t>임원</t>
  </si>
  <si>
    <t>정책협의간담회 5건</t>
  </si>
  <si>
    <t>정책협의간담회 3건</t>
  </si>
  <si>
    <t xml:space="preserve">정책협의간담회 1건 </t>
  </si>
  <si>
    <t xml:space="preserve">정책협의간담회 4건 </t>
  </si>
  <si>
    <t>정책협의간담회 4건</t>
  </si>
  <si>
    <t>직원/유관자 경조사비 3건</t>
  </si>
  <si>
    <t>직원/유관자 경조사비 2건</t>
  </si>
  <si>
    <t>직원/유관자 경조사비 8건</t>
  </si>
  <si>
    <t>직원/유관자 경조사비 6건</t>
  </si>
  <si>
    <t>기관장 업무추진비 세부 집행내역(2014년도)</t>
  </si>
  <si>
    <t>유관기관 축하, 근조화환 1건</t>
  </si>
  <si>
    <t>유관기관 축하, 근조화환 12건</t>
  </si>
  <si>
    <t>유관기관 축하, 근조화환 9건</t>
  </si>
  <si>
    <t>유관기관 축하, 근조화환 2건</t>
  </si>
  <si>
    <t>7월</t>
  </si>
  <si>
    <t>유관기관 축하, 근조화환 5건</t>
  </si>
  <si>
    <t>정책협의간담회 13건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</si>
</sst>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#,##0_ ;[Red]\-#,##0\ "/>
    <numFmt numFmtId="180" formatCode="#,##0_);[Red]\(#,##0\)"/>
    <numFmt numFmtId="181" formatCode="#,##0.00_ ;[Red]\-#,##0.00\ "/>
  </numFmts>
  <fonts count="2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5"/>
      <color indexed="56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  <scheme val="minor"/>
    </font>
    <font>
      <b/>
      <sz val="15"/>
      <color theme="3"/>
      <name val="Calibri"/>
      <family val="3"/>
      <scheme val="minor"/>
    </font>
    <font>
      <sz val="8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맑은 고딕"/>
      <family val="3"/>
    </font>
    <font>
      <b/>
      <sz val="12"/>
      <name val="Calibri"/>
      <family val="3"/>
      <scheme val="minor"/>
    </font>
    <font>
      <sz val="10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9"/>
      <name val="Tahoma"/>
      <family val="2"/>
    </font>
    <font>
      <b/>
      <sz val="9"/>
      <name val="돋움"/>
      <family val="3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/>
      <bottom style="thick">
        <color indexed="62"/>
      </bottom>
    </border>
    <border>
      <left/>
      <right style="thin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8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</cellStyleXfs>
  <cellXfs count="450"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5" xfId="2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7" xfId="20" applyFont="1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8" xfId="21" applyFont="1" applyBorder="1" applyAlignment="1">
      <alignment horizontal="center" vertical="center"/>
    </xf>
    <xf numFmtId="0" fontId="8" fillId="4" borderId="0" xfId="22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2" xfId="2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76" fontId="0" fillId="5" borderId="2" xfId="0" applyNumberForma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179" fontId="0" fillId="7" borderId="4" xfId="0" applyNumberFormat="1" applyFill="1" applyBorder="1" applyAlignment="1">
      <alignment vertical="center" shrinkToFit="1"/>
    </xf>
    <xf numFmtId="0" fontId="0" fillId="7" borderId="4" xfId="0" applyFill="1" applyBorder="1" applyAlignment="1">
      <alignment vertical="center"/>
    </xf>
    <xf numFmtId="180" fontId="0" fillId="7" borderId="4" xfId="0" applyNumberFormat="1" applyFill="1" applyBorder="1" applyAlignment="1">
      <alignment vertical="center" shrinkToFit="1"/>
    </xf>
    <xf numFmtId="0" fontId="2" fillId="0" borderId="4" xfId="0" applyFont="1" applyBorder="1" applyAlignment="1">
      <alignment horizontal="right" vertical="center" shrinkToFit="1"/>
    </xf>
    <xf numFmtId="181" fontId="0" fillId="0" borderId="4" xfId="0" applyNumberFormat="1" applyBorder="1" applyAlignment="1">
      <alignment horizontal="right" vertical="center" shrinkToFit="1"/>
    </xf>
    <xf numFmtId="179" fontId="0" fillId="0" borderId="4" xfId="0" applyNumberFormat="1" applyBorder="1" applyAlignment="1">
      <alignment vertical="center"/>
    </xf>
    <xf numFmtId="179" fontId="0" fillId="7" borderId="4" xfId="0" applyNumberFormat="1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179" fontId="4" fillId="5" borderId="23" xfId="0" applyNumberFormat="1" applyFont="1" applyFill="1" applyBorder="1" applyAlignment="1">
      <alignment vertical="center"/>
    </xf>
    <xf numFmtId="179" fontId="0" fillId="7" borderId="24" xfId="0" applyNumberFormat="1" applyFill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9" fontId="0" fillId="0" borderId="25" xfId="0" applyNumberFormat="1" applyBorder="1" applyAlignment="1">
      <alignment vertical="center"/>
    </xf>
    <xf numFmtId="179" fontId="0" fillId="7" borderId="24" xfId="0" applyNumberFormat="1" applyFill="1" applyBorder="1" applyAlignment="1">
      <alignment vertical="center" shrinkToFit="1"/>
    </xf>
    <xf numFmtId="179" fontId="6" fillId="7" borderId="4" xfId="0" applyNumberFormat="1" applyFont="1" applyFill="1" applyBorder="1" applyAlignment="1">
      <alignment horizontal="right" vertical="center" shrinkToFit="1"/>
    </xf>
    <xf numFmtId="176" fontId="4" fillId="5" borderId="3" xfId="0" applyNumberFormat="1" applyFon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6" borderId="0" xfId="0" applyFill="1" applyAlignment="1">
      <alignment vertical="center"/>
    </xf>
    <xf numFmtId="0" fontId="8" fillId="4" borderId="0" xfId="22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76" fontId="0" fillId="0" borderId="4" xfId="0" applyNumberFormat="1" applyBorder="1" applyAlignment="1">
      <alignment horizontal="center" vertical="center"/>
    </xf>
    <xf numFmtId="176" fontId="4" fillId="5" borderId="13" xfId="0" applyNumberFormat="1" applyFont="1" applyFill="1" applyBorder="1" applyAlignment="1">
      <alignment vertical="center"/>
    </xf>
    <xf numFmtId="176" fontId="4" fillId="5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4" fillId="5" borderId="10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179" fontId="2" fillId="7" borderId="23" xfId="0" applyNumberFormat="1" applyFont="1" applyFill="1" applyBorder="1" applyAlignment="1">
      <alignment horizontal="center" vertical="center"/>
    </xf>
    <xf numFmtId="179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7" borderId="3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 shrinkToFit="1"/>
    </xf>
    <xf numFmtId="0" fontId="0" fillId="6" borderId="0" xfId="0" applyFill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25" applyAlignment="1">
      <alignment vertical="center"/>
      <protection/>
    </xf>
    <xf numFmtId="0" fontId="0" fillId="0" borderId="4" xfId="25" applyBorder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0" fillId="0" borderId="28" xfId="25" applyBorder="1" applyAlignment="1">
      <alignment horizontal="left" vertical="center"/>
      <protection/>
    </xf>
    <xf numFmtId="0" fontId="0" fillId="0" borderId="17" xfId="25" applyBorder="1" applyAlignment="1">
      <alignment horizontal="left" vertical="center"/>
      <protection/>
    </xf>
    <xf numFmtId="0" fontId="0" fillId="0" borderId="18" xfId="25" applyBorder="1" applyAlignment="1">
      <alignment horizontal="left" vertical="center"/>
      <protection/>
    </xf>
    <xf numFmtId="0" fontId="4" fillId="2" borderId="5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1" fontId="0" fillId="0" borderId="4" xfId="27" applyFont="1" applyBorder="1" applyAlignment="1">
      <alignment horizontal="right" vertical="center"/>
    </xf>
    <xf numFmtId="0" fontId="0" fillId="8" borderId="3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9" borderId="4" xfId="27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41" fontId="0" fillId="9" borderId="4" xfId="27" applyFont="1" applyFill="1" applyBorder="1" applyAlignment="1">
      <alignment horizontal="right" vertical="center"/>
    </xf>
    <xf numFmtId="0" fontId="4" fillId="2" borderId="6" xfId="20" applyFont="1" applyBorder="1" applyAlignment="1">
      <alignment horizontal="center" vertical="center"/>
    </xf>
    <xf numFmtId="0" fontId="4" fillId="2" borderId="4" xfId="20" applyFont="1" applyBorder="1" applyAlignment="1">
      <alignment horizontal="center" vertical="center"/>
    </xf>
    <xf numFmtId="176" fontId="0" fillId="9" borderId="4" xfId="0" applyNumberFormat="1" applyFill="1" applyBorder="1" applyAlignment="1">
      <alignment vertical="center"/>
    </xf>
    <xf numFmtId="0" fontId="0" fillId="9" borderId="4" xfId="0" applyFill="1" applyBorder="1" applyAlignment="1">
      <alignment horizontal="center" vertical="center" shrinkToFit="1"/>
    </xf>
    <xf numFmtId="0" fontId="0" fillId="9" borderId="3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1" fontId="0" fillId="0" borderId="4" xfId="0" applyNumberFormat="1" applyBorder="1" applyAlignment="1">
      <alignment horizontal="center" vertical="center"/>
    </xf>
    <xf numFmtId="41" fontId="0" fillId="9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0" fillId="9" borderId="4" xfId="0" applyFill="1" applyBorder="1" applyAlignment="1">
      <alignment horizontal="right" vertical="center"/>
    </xf>
    <xf numFmtId="41" fontId="0" fillId="0" borderId="4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41" fontId="0" fillId="8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shrinkToFit="1"/>
    </xf>
    <xf numFmtId="41" fontId="0" fillId="0" borderId="4" xfId="27" applyFont="1" applyBorder="1" applyAlignment="1">
      <alignment horizontal="center" vertical="center"/>
    </xf>
    <xf numFmtId="41" fontId="0" fillId="0" borderId="4" xfId="27" applyFont="1" applyBorder="1" applyAlignment="1">
      <alignment vertical="center"/>
    </xf>
    <xf numFmtId="41" fontId="0" fillId="9" borderId="4" xfId="27" applyFont="1" applyFill="1" applyBorder="1" applyAlignment="1">
      <alignment horizontal="center" vertical="center"/>
    </xf>
    <xf numFmtId="41" fontId="0" fillId="9" borderId="4" xfId="27" applyFont="1" applyFill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/>
    </xf>
    <xf numFmtId="41" fontId="4" fillId="10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vertical="center" shrinkToFit="1"/>
    </xf>
    <xf numFmtId="0" fontId="0" fillId="0" borderId="16" xfId="25" applyFont="1" applyBorder="1" applyAlignment="1">
      <alignment vertical="center"/>
      <protection/>
    </xf>
    <xf numFmtId="0" fontId="0" fillId="0" borderId="15" xfId="25" applyFont="1" applyBorder="1" applyAlignment="1">
      <alignment horizontal="left" vertical="center"/>
      <protection/>
    </xf>
    <xf numFmtId="0" fontId="0" fillId="0" borderId="14" xfId="25" applyFont="1" applyBorder="1" applyAlignment="1">
      <alignment horizontal="left" vertical="center"/>
      <protection/>
    </xf>
    <xf numFmtId="0" fontId="0" fillId="0" borderId="29" xfId="25" applyFont="1" applyBorder="1" applyAlignment="1">
      <alignment vertical="center"/>
      <protection/>
    </xf>
    <xf numFmtId="0" fontId="0" fillId="0" borderId="19" xfId="25" applyFont="1" applyBorder="1" applyAlignment="1">
      <alignment vertical="center"/>
      <protection/>
    </xf>
    <xf numFmtId="0" fontId="0" fillId="0" borderId="4" xfId="28" applyBorder="1" applyAlignment="1">
      <alignment vertical="center"/>
      <protection/>
    </xf>
    <xf numFmtId="0" fontId="0" fillId="0" borderId="4" xfId="28" applyBorder="1" applyAlignment="1">
      <alignment horizontal="center" vertical="center"/>
      <protection/>
    </xf>
    <xf numFmtId="0" fontId="0" fillId="0" borderId="6" xfId="28" applyBorder="1" applyAlignment="1">
      <alignment horizontal="center" vertical="center"/>
      <protection/>
    </xf>
    <xf numFmtId="0" fontId="11" fillId="3" borderId="3" xfId="31" applyFont="1" applyBorder="1" applyAlignment="1">
      <alignment horizontal="center" vertical="center"/>
    </xf>
    <xf numFmtId="0" fontId="11" fillId="3" borderId="4" xfId="3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28" applyFont="1" applyAlignment="1">
      <alignment vertical="center"/>
      <protection/>
    </xf>
    <xf numFmtId="0" fontId="0" fillId="0" borderId="0" xfId="28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11" fillId="3" borderId="4" xfId="31" applyFont="1" applyBorder="1" applyAlignment="1">
      <alignment horizontal="center" vertical="center"/>
    </xf>
    <xf numFmtId="0" fontId="0" fillId="0" borderId="2" xfId="32" applyBorder="1" applyAlignment="1">
      <alignment horizontal="center" vertical="center"/>
      <protection/>
    </xf>
    <xf numFmtId="0" fontId="0" fillId="0" borderId="11" xfId="32" applyBorder="1" applyAlignment="1">
      <alignment vertical="center"/>
      <protection/>
    </xf>
    <xf numFmtId="0" fontId="0" fillId="0" borderId="10" xfId="32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/>
      <protection/>
    </xf>
    <xf numFmtId="0" fontId="0" fillId="0" borderId="4" xfId="28" applyBorder="1" applyAlignment="1">
      <alignment horizontal="center" vertical="center" wrapText="1"/>
      <protection/>
    </xf>
    <xf numFmtId="0" fontId="0" fillId="0" borderId="4" xfId="28" applyFont="1" applyBorder="1" applyAlignment="1">
      <alignment horizontal="center" vertical="center" wrapText="1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Border="1" applyAlignment="1">
      <alignment horizontal="center" vertical="center" wrapText="1"/>
      <protection/>
    </xf>
    <xf numFmtId="0" fontId="0" fillId="0" borderId="2" xfId="28" applyBorder="1" applyAlignment="1">
      <alignment vertical="center"/>
      <protection/>
    </xf>
    <xf numFmtId="41" fontId="0" fillId="0" borderId="4" xfId="27" applyFont="1" applyBorder="1" applyAlignment="1">
      <alignment horizontal="right" vertical="center" wrapText="1"/>
    </xf>
    <xf numFmtId="41" fontId="0" fillId="0" borderId="4" xfId="27" applyFont="1" applyBorder="1" applyAlignment="1">
      <alignment horizontal="right" vertical="center"/>
    </xf>
    <xf numFmtId="41" fontId="0" fillId="0" borderId="4" xfId="27" applyFont="1" applyBorder="1" applyAlignment="1">
      <alignment horizontal="right" vertical="center" wrapText="1"/>
    </xf>
    <xf numFmtId="41" fontId="0" fillId="0" borderId="2" xfId="27" applyFont="1" applyBorder="1" applyAlignment="1">
      <alignment horizontal="right" vertical="center" wrapText="1"/>
    </xf>
    <xf numFmtId="41" fontId="11" fillId="0" borderId="4" xfId="27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shrinkToFit="1"/>
    </xf>
    <xf numFmtId="0" fontId="0" fillId="0" borderId="2" xfId="28" applyFont="1" applyBorder="1" applyAlignment="1">
      <alignment horizontal="center" vertical="center" wrapText="1"/>
      <protection/>
    </xf>
    <xf numFmtId="0" fontId="0" fillId="0" borderId="22" xfId="28" applyFont="1" applyBorder="1" applyAlignment="1">
      <alignment horizontal="center" vertical="center"/>
      <protection/>
    </xf>
    <xf numFmtId="41" fontId="0" fillId="0" borderId="22" xfId="27" applyFont="1" applyBorder="1" applyAlignment="1">
      <alignment horizontal="right" vertical="center" wrapText="1"/>
    </xf>
    <xf numFmtId="41" fontId="0" fillId="0" borderId="22" xfId="27" applyFont="1" applyBorder="1" applyAlignment="1">
      <alignment horizontal="right" vertical="center"/>
    </xf>
    <xf numFmtId="0" fontId="0" fillId="0" borderId="22" xfId="28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2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0" fillId="0" borderId="4" xfId="35" applyBorder="1" applyAlignment="1">
      <alignment horizontal="center" vertical="center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0" xfId="25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11" fillId="2" borderId="7" xfId="36" applyFont="1" applyBorder="1" applyAlignment="1">
      <alignment horizontal="center" vertical="center"/>
    </xf>
    <xf numFmtId="0" fontId="0" fillId="11" borderId="32" xfId="36" applyFont="1" applyFill="1" applyBorder="1" applyAlignment="1">
      <alignment horizontal="center" vertical="center"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3" fillId="0" borderId="0" xfId="35" applyFont="1" applyAlignment="1">
      <alignment vertical="center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33" xfId="35" applyBorder="1" applyAlignment="1">
      <alignment horizontal="center" vertical="center"/>
      <protection/>
    </xf>
    <xf numFmtId="0" fontId="11" fillId="12" borderId="8" xfId="35" applyFont="1" applyFill="1" applyBorder="1" applyAlignment="1">
      <alignment horizontal="center" vertical="center"/>
      <protection/>
    </xf>
    <xf numFmtId="0" fontId="11" fillId="12" borderId="5" xfId="35" applyFont="1" applyFill="1" applyBorder="1" applyAlignment="1">
      <alignment horizontal="center" vertical="center"/>
      <protection/>
    </xf>
    <xf numFmtId="0" fontId="11" fillId="12" borderId="12" xfId="35" applyFont="1" applyFill="1" applyBorder="1" applyAlignment="1">
      <alignment horizontal="center" vertical="center"/>
      <protection/>
    </xf>
    <xf numFmtId="0" fontId="0" fillId="12" borderId="3" xfId="35" applyFill="1" applyBorder="1" applyAlignment="1">
      <alignment vertical="center"/>
      <protection/>
    </xf>
    <xf numFmtId="0" fontId="0" fillId="12" borderId="10" xfId="35" applyFill="1" applyBorder="1" applyAlignment="1">
      <alignment vertical="center"/>
      <protection/>
    </xf>
    <xf numFmtId="0" fontId="0" fillId="12" borderId="6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0" borderId="0" xfId="35" applyAlignment="1">
      <alignment horizontal="left" vertical="center"/>
      <protection/>
    </xf>
    <xf numFmtId="0" fontId="0" fillId="0" borderId="0" xfId="25" applyFont="1" applyFill="1" applyAlignment="1">
      <alignment horizontal="center" vertical="center"/>
      <protection/>
    </xf>
    <xf numFmtId="41" fontId="0" fillId="0" borderId="4" xfId="27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0" fillId="0" borderId="6" xfId="35" applyBorder="1" applyAlignment="1">
      <alignment horizontal="center" vertical="center" wrapText="1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12" borderId="6" xfId="35" applyFont="1" applyFill="1" applyBorder="1" applyAlignment="1">
      <alignment horizontal="center" vertical="center" wrapText="1"/>
      <protection/>
    </xf>
    <xf numFmtId="0" fontId="0" fillId="12" borderId="0" xfId="35" applyFill="1" applyAlignment="1">
      <alignment horizontal="center" vertical="center" wrapText="1"/>
      <protection/>
    </xf>
    <xf numFmtId="0" fontId="0" fillId="0" borderId="0" xfId="35" applyAlignment="1">
      <alignment horizontal="left" vertical="center"/>
      <protection/>
    </xf>
    <xf numFmtId="38" fontId="0" fillId="0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35" applyAlignment="1">
      <alignment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0" fillId="0" borderId="6" xfId="35" applyBorder="1" applyAlignment="1">
      <alignment horizontal="center" vertical="center" wrapText="1"/>
      <protection/>
    </xf>
    <xf numFmtId="0" fontId="0" fillId="0" borderId="6" xfId="36" applyFont="1" applyFill="1" applyBorder="1" applyAlignment="1">
      <alignment horizontal="center" vertical="center"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9" borderId="3" xfId="0" applyFill="1" applyBorder="1" applyAlignment="1">
      <alignment vertical="center"/>
    </xf>
    <xf numFmtId="41" fontId="0" fillId="0" borderId="4" xfId="27" applyFont="1" applyBorder="1" applyAlignment="1">
      <alignment vertical="center"/>
    </xf>
    <xf numFmtId="41" fontId="0" fillId="9" borderId="4" xfId="27" applyFont="1" applyFill="1" applyBorder="1" applyAlignment="1">
      <alignment horizontal="right" vertical="center"/>
    </xf>
    <xf numFmtId="38" fontId="0" fillId="9" borderId="4" xfId="27" applyNumberFormat="1" applyFont="1" applyFill="1" applyBorder="1" applyAlignment="1">
      <alignment horizontal="right" vertical="center"/>
    </xf>
    <xf numFmtId="0" fontId="0" fillId="9" borderId="4" xfId="0" applyFill="1" applyBorder="1" applyAlignment="1">
      <alignment horizontal="center" vertical="center" shrinkToFit="1"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38" fontId="11" fillId="0" borderId="4" xfId="27" applyNumberFormat="1" applyFont="1" applyFill="1" applyBorder="1" applyAlignment="1">
      <alignment horizontal="right" vertical="center"/>
    </xf>
    <xf numFmtId="0" fontId="0" fillId="0" borderId="22" xfId="28" applyFont="1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 wrapText="1"/>
      <protection/>
    </xf>
    <xf numFmtId="0" fontId="0" fillId="0" borderId="22" xfId="2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shrinkToFit="1"/>
    </xf>
    <xf numFmtId="41" fontId="0" fillId="0" borderId="4" xfId="27" applyFont="1" applyBorder="1" applyAlignment="1">
      <alignment horizontal="right" vertical="center"/>
    </xf>
    <xf numFmtId="41" fontId="0" fillId="0" borderId="4" xfId="27" applyFont="1" applyBorder="1" applyAlignment="1">
      <alignment vertical="center"/>
    </xf>
    <xf numFmtId="38" fontId="0" fillId="0" borderId="4" xfId="0" applyNumberFormat="1" applyBorder="1" applyAlignment="1">
      <alignment vertical="center"/>
    </xf>
    <xf numFmtId="41" fontId="0" fillId="0" borderId="4" xfId="27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28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4" xfId="27" applyFont="1" applyBorder="1" applyAlignment="1">
      <alignment vertical="center"/>
    </xf>
    <xf numFmtId="38" fontId="0" fillId="0" borderId="4" xfId="0" applyNumberFormat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41" fontId="0" fillId="9" borderId="4" xfId="27" applyFont="1" applyFill="1" applyBorder="1" applyAlignment="1">
      <alignment horizontal="right" vertical="center"/>
    </xf>
    <xf numFmtId="41" fontId="0" fillId="0" borderId="4" xfId="0" applyNumberFormat="1" applyBorder="1" applyAlignment="1">
      <alignment horizontal="center" vertical="center"/>
    </xf>
    <xf numFmtId="41" fontId="0" fillId="8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6" fillId="13" borderId="36" xfId="28" applyFont="1" applyFill="1" applyBorder="1" applyAlignment="1">
      <alignment horizontal="center" vertical="center"/>
      <protection/>
    </xf>
    <xf numFmtId="0" fontId="16" fillId="13" borderId="37" xfId="28" applyFont="1" applyFill="1" applyBorder="1" applyAlignment="1">
      <alignment horizontal="center" vertical="center"/>
      <protection/>
    </xf>
    <xf numFmtId="0" fontId="16" fillId="13" borderId="38" xfId="28" applyFont="1" applyFill="1" applyBorder="1" applyAlignment="1">
      <alignment horizontal="center" vertical="center"/>
      <protection/>
    </xf>
    <xf numFmtId="0" fontId="16" fillId="0" borderId="39" xfId="28" applyFont="1" applyBorder="1" applyAlignment="1">
      <alignment horizontal="center" vertical="center"/>
      <protection/>
    </xf>
    <xf numFmtId="0" fontId="0" fillId="0" borderId="40" xfId="28" applyFont="1" applyBorder="1" applyAlignment="1">
      <alignment horizontal="center" vertical="center"/>
      <protection/>
    </xf>
    <xf numFmtId="0" fontId="16" fillId="0" borderId="41" xfId="28" applyFont="1" applyFill="1" applyBorder="1" applyAlignment="1">
      <alignment vertical="center"/>
      <protection/>
    </xf>
    <xf numFmtId="3" fontId="17" fillId="0" borderId="42" xfId="28" applyNumberFormat="1" applyFont="1" applyFill="1" applyBorder="1" applyAlignment="1">
      <alignment horizontal="right" vertical="center"/>
      <protection/>
    </xf>
    <xf numFmtId="180" fontId="16" fillId="0" borderId="41" xfId="28" applyNumberFormat="1" applyFont="1" applyFill="1" applyBorder="1" applyAlignment="1">
      <alignment vertical="center"/>
      <protection/>
    </xf>
    <xf numFmtId="0" fontId="0" fillId="0" borderId="21" xfId="35" applyBorder="1" applyAlignment="1">
      <alignment horizontal="center" vertical="center"/>
      <protection/>
    </xf>
    <xf numFmtId="0" fontId="0" fillId="0" borderId="43" xfId="35" applyBorder="1" applyAlignment="1">
      <alignment horizontal="center" vertical="center"/>
      <protection/>
    </xf>
    <xf numFmtId="0" fontId="0" fillId="0" borderId="44" xfId="35" applyBorder="1" applyAlignment="1">
      <alignment horizontal="center" vertical="center"/>
      <protection/>
    </xf>
    <xf numFmtId="0" fontId="0" fillId="0" borderId="45" xfId="35" applyBorder="1" applyAlignment="1">
      <alignment horizontal="center" vertical="center"/>
      <protection/>
    </xf>
    <xf numFmtId="0" fontId="0" fillId="0" borderId="46" xfId="35" applyBorder="1" applyAlignment="1">
      <alignment horizontal="center" vertical="center"/>
      <protection/>
    </xf>
    <xf numFmtId="0" fontId="0" fillId="0" borderId="20" xfId="35" applyBorder="1" applyAlignment="1">
      <alignment horizontal="center" vertical="center"/>
      <protection/>
    </xf>
    <xf numFmtId="0" fontId="0" fillId="0" borderId="26" xfId="35" applyBorder="1" applyAlignment="1">
      <alignment horizontal="center" vertical="center"/>
      <protection/>
    </xf>
    <xf numFmtId="0" fontId="0" fillId="0" borderId="24" xfId="35" applyBorder="1" applyAlignment="1">
      <alignment horizontal="center" vertical="center"/>
      <protection/>
    </xf>
    <xf numFmtId="0" fontId="0" fillId="0" borderId="25" xfId="35" applyBorder="1" applyAlignment="1">
      <alignment horizontal="center" vertical="center"/>
      <protection/>
    </xf>
    <xf numFmtId="0" fontId="0" fillId="0" borderId="13" xfId="35" applyBorder="1" applyAlignment="1">
      <alignment horizontal="center"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25" xfId="35" applyFont="1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11" fillId="2" borderId="5" xfId="36" applyFont="1" applyBorder="1" applyAlignment="1">
      <alignment horizontal="center" vertical="center"/>
    </xf>
    <xf numFmtId="0" fontId="11" fillId="2" borderId="47" xfId="36" applyFont="1" applyBorder="1" applyAlignment="1">
      <alignment horizontal="center" vertical="center"/>
    </xf>
    <xf numFmtId="0" fontId="11" fillId="2" borderId="48" xfId="36" applyFont="1" applyBorder="1" applyAlignment="1">
      <alignment horizontal="center" vertical="center"/>
    </xf>
    <xf numFmtId="0" fontId="11" fillId="2" borderId="49" xfId="36" applyFont="1" applyBorder="1" applyAlignment="1">
      <alignment horizontal="center" vertical="center"/>
    </xf>
    <xf numFmtId="0" fontId="0" fillId="0" borderId="4" xfId="35" applyBorder="1" applyAlignment="1">
      <alignment horizontal="center" vertical="center"/>
      <protection/>
    </xf>
    <xf numFmtId="0" fontId="0" fillId="0" borderId="21" xfId="25" applyBorder="1" applyAlignment="1">
      <alignment horizontal="center" vertical="center"/>
      <protection/>
    </xf>
    <xf numFmtId="0" fontId="0" fillId="0" borderId="43" xfId="25" applyBorder="1" applyAlignment="1">
      <alignment horizontal="center" vertical="center"/>
      <protection/>
    </xf>
    <xf numFmtId="0" fontId="0" fillId="0" borderId="44" xfId="25" applyBorder="1" applyAlignment="1">
      <alignment horizontal="center" vertical="center"/>
      <protection/>
    </xf>
    <xf numFmtId="0" fontId="0" fillId="0" borderId="45" xfId="25" applyBorder="1" applyAlignment="1">
      <alignment horizontal="center" vertical="center"/>
      <protection/>
    </xf>
    <xf numFmtId="0" fontId="0" fillId="0" borderId="46" xfId="25" applyBorder="1" applyAlignment="1">
      <alignment horizontal="center" vertical="center"/>
      <protection/>
    </xf>
    <xf numFmtId="0" fontId="0" fillId="0" borderId="20" xfId="25" applyBorder="1" applyAlignment="1">
      <alignment horizontal="center" vertical="center"/>
      <protection/>
    </xf>
    <xf numFmtId="0" fontId="0" fillId="0" borderId="26" xfId="25" applyBorder="1" applyAlignment="1">
      <alignment horizontal="center" vertical="center"/>
      <protection/>
    </xf>
    <xf numFmtId="0" fontId="0" fillId="0" borderId="24" xfId="25" applyBorder="1" applyAlignment="1">
      <alignment horizontal="center" vertical="center"/>
      <protection/>
    </xf>
    <xf numFmtId="0" fontId="0" fillId="0" borderId="25" xfId="25" applyBorder="1" applyAlignment="1">
      <alignment horizontal="center" vertical="center"/>
      <protection/>
    </xf>
    <xf numFmtId="0" fontId="0" fillId="0" borderId="13" xfId="25" applyBorder="1" applyAlignment="1">
      <alignment horizontal="center" vertical="center"/>
      <protection/>
    </xf>
    <xf numFmtId="0" fontId="0" fillId="0" borderId="6" xfId="25" applyBorder="1" applyAlignment="1">
      <alignment horizontal="center" vertical="center"/>
      <protection/>
    </xf>
    <xf numFmtId="0" fontId="0" fillId="0" borderId="25" xfId="25" applyFont="1" applyBorder="1" applyAlignment="1">
      <alignment horizontal="center" vertical="center"/>
      <protection/>
    </xf>
    <xf numFmtId="0" fontId="9" fillId="0" borderId="1" xfId="24" applyAlignment="1">
      <alignment horizontal="center" vertical="center"/>
    </xf>
    <xf numFmtId="0" fontId="9" fillId="0" borderId="1" xfId="24" applyFont="1" applyAlignment="1">
      <alignment horizontal="center" vertical="center"/>
    </xf>
    <xf numFmtId="0" fontId="11" fillId="2" borderId="8" xfId="26" applyFont="1" applyBorder="1" applyAlignment="1">
      <alignment horizontal="center" vertical="center"/>
    </xf>
    <xf numFmtId="0" fontId="11" fillId="2" borderId="5" xfId="26" applyFont="1" applyBorder="1" applyAlignment="1">
      <alignment horizontal="center" vertical="center"/>
    </xf>
    <xf numFmtId="0" fontId="11" fillId="2" borderId="47" xfId="26" applyFont="1" applyBorder="1" applyAlignment="1">
      <alignment horizontal="center" vertical="center"/>
    </xf>
    <xf numFmtId="0" fontId="11" fillId="2" borderId="48" xfId="26" applyFont="1" applyBorder="1" applyAlignment="1">
      <alignment horizontal="center" vertical="center"/>
    </xf>
    <xf numFmtId="0" fontId="11" fillId="2" borderId="49" xfId="26" applyFont="1" applyBorder="1" applyAlignment="1">
      <alignment horizontal="center" vertical="center"/>
    </xf>
    <xf numFmtId="0" fontId="0" fillId="0" borderId="4" xfId="25" applyBorder="1" applyAlignment="1">
      <alignment horizontal="center" vertical="center"/>
      <protection/>
    </xf>
    <xf numFmtId="0" fontId="0" fillId="12" borderId="0" xfId="35" applyFill="1" applyAlignment="1">
      <alignment horizontal="center" vertical="center"/>
      <protection/>
    </xf>
    <xf numFmtId="0" fontId="0" fillId="0" borderId="16" xfId="35" applyFont="1" applyBorder="1" applyAlignment="1">
      <alignment horizontal="left" vertical="center"/>
      <protection/>
    </xf>
    <xf numFmtId="0" fontId="0" fillId="0" borderId="29" xfId="35" applyFont="1" applyBorder="1" applyAlignment="1">
      <alignment horizontal="left" vertical="center"/>
      <protection/>
    </xf>
    <xf numFmtId="0" fontId="0" fillId="0" borderId="19" xfId="35" applyFont="1" applyBorder="1" applyAlignment="1">
      <alignment horizontal="left" vertical="center"/>
      <protection/>
    </xf>
    <xf numFmtId="0" fontId="0" fillId="0" borderId="2" xfId="35" applyBorder="1" applyAlignment="1">
      <alignment horizontal="center" vertical="center"/>
      <protection/>
    </xf>
    <xf numFmtId="0" fontId="0" fillId="0" borderId="10" xfId="35" applyBorder="1" applyAlignment="1">
      <alignment horizontal="center" vertical="center"/>
      <protection/>
    </xf>
    <xf numFmtId="0" fontId="0" fillId="0" borderId="3" xfId="35" applyBorder="1" applyAlignment="1">
      <alignment horizontal="center" vertical="center"/>
      <protection/>
    </xf>
    <xf numFmtId="0" fontId="11" fillId="2" borderId="50" xfId="36" applyFont="1" applyBorder="1" applyAlignment="1">
      <alignment horizontal="center" vertical="center"/>
    </xf>
    <xf numFmtId="0" fontId="0" fillId="11" borderId="25" xfId="36" applyFont="1" applyFill="1" applyBorder="1" applyAlignment="1">
      <alignment horizontal="center" vertical="center"/>
    </xf>
    <xf numFmtId="0" fontId="0" fillId="0" borderId="24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0" xfId="35" applyFont="1" applyAlignment="1">
      <alignment horizontal="center" vertical="center"/>
      <protection/>
    </xf>
    <xf numFmtId="0" fontId="0" fillId="12" borderId="0" xfId="35" applyFont="1" applyFill="1" applyAlignment="1">
      <alignment horizontal="center" vertical="center"/>
      <protection/>
    </xf>
    <xf numFmtId="0" fontId="0" fillId="12" borderId="25" xfId="35" applyFill="1" applyBorder="1" applyAlignment="1">
      <alignment horizontal="center" vertical="center"/>
      <protection/>
    </xf>
    <xf numFmtId="0" fontId="0" fillId="12" borderId="26" xfId="35" applyFill="1" applyBorder="1" applyAlignment="1">
      <alignment horizontal="center" vertical="center"/>
      <protection/>
    </xf>
    <xf numFmtId="0" fontId="0" fillId="12" borderId="24" xfId="35" applyFill="1" applyBorder="1" applyAlignment="1">
      <alignment horizontal="center" vertical="center"/>
      <protection/>
    </xf>
    <xf numFmtId="0" fontId="0" fillId="12" borderId="13" xfId="35" applyFill="1" applyBorder="1" applyAlignment="1">
      <alignment horizontal="center" vertical="center"/>
      <protection/>
    </xf>
    <xf numFmtId="0" fontId="11" fillId="2" borderId="12" xfId="36" applyFont="1" applyBorder="1" applyAlignment="1">
      <alignment horizontal="center" vertical="center"/>
    </xf>
    <xf numFmtId="0" fontId="9" fillId="11" borderId="1" xfId="24" applyFill="1" applyAlignment="1">
      <alignment horizontal="center" vertical="center"/>
    </xf>
    <xf numFmtId="0" fontId="9" fillId="11" borderId="1" xfId="24" applyFont="1" applyFill="1" applyAlignment="1">
      <alignment horizontal="center" vertical="center"/>
    </xf>
    <xf numFmtId="0" fontId="0" fillId="12" borderId="0" xfId="25" applyFont="1" applyFill="1" applyAlignment="1">
      <alignment horizontal="center" vertical="center"/>
      <protection/>
    </xf>
    <xf numFmtId="0" fontId="0" fillId="0" borderId="33" xfId="25" applyBorder="1" applyAlignment="1">
      <alignment horizontal="center" vertical="center"/>
      <protection/>
    </xf>
    <xf numFmtId="0" fontId="0" fillId="0" borderId="51" xfId="25" applyBorder="1" applyAlignment="1">
      <alignment horizontal="center" vertical="center"/>
      <protection/>
    </xf>
    <xf numFmtId="0" fontId="0" fillId="0" borderId="52" xfId="25" applyBorder="1" applyAlignment="1">
      <alignment horizontal="center" vertical="center"/>
      <protection/>
    </xf>
    <xf numFmtId="0" fontId="0" fillId="0" borderId="3" xfId="25" applyBorder="1" applyAlignment="1">
      <alignment horizontal="center" vertical="center"/>
      <protection/>
    </xf>
    <xf numFmtId="0" fontId="0" fillId="0" borderId="9" xfId="25" applyBorder="1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0" fillId="0" borderId="10" xfId="25" applyBorder="1" applyAlignment="1">
      <alignment horizontal="center" vertical="center"/>
      <protection/>
    </xf>
    <xf numFmtId="0" fontId="11" fillId="2" borderId="12" xfId="2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9" fillId="0" borderId="53" xfId="23" applyBorder="1" applyAlignment="1">
      <alignment horizontal="center" vertical="center"/>
    </xf>
    <xf numFmtId="0" fontId="4" fillId="2" borderId="5" xfId="20" applyFont="1" applyBorder="1" applyAlignment="1">
      <alignment horizontal="center" vertical="center"/>
    </xf>
    <xf numFmtId="0" fontId="4" fillId="2" borderId="12" xfId="20" applyFont="1" applyBorder="1" applyAlignment="1">
      <alignment horizontal="center" vertical="center"/>
    </xf>
    <xf numFmtId="0" fontId="4" fillId="2" borderId="47" xfId="20" applyFont="1" applyBorder="1" applyAlignment="1">
      <alignment horizontal="center" vertical="center"/>
    </xf>
    <xf numFmtId="0" fontId="4" fillId="2" borderId="48" xfId="20" applyFont="1" applyBorder="1" applyAlignment="1">
      <alignment horizontal="center" vertical="center"/>
    </xf>
    <xf numFmtId="0" fontId="4" fillId="2" borderId="49" xfId="2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2" borderId="54" xfId="2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55" xfId="0" applyFill="1" applyBorder="1" applyAlignment="1">
      <alignment horizontal="center" vertical="center" wrapText="1"/>
    </xf>
    <xf numFmtId="0" fontId="0" fillId="14" borderId="56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2" borderId="5" xfId="20" applyFont="1" applyBorder="1" applyAlignment="1">
      <alignment horizontal="center" vertical="center" shrinkToFit="1"/>
    </xf>
    <xf numFmtId="0" fontId="4" fillId="2" borderId="4" xfId="20" applyFont="1" applyBorder="1" applyAlignment="1">
      <alignment horizontal="center" vertical="center" shrinkToFit="1"/>
    </xf>
    <xf numFmtId="0" fontId="4" fillId="2" borderId="3" xfId="20" applyFont="1" applyBorder="1" applyAlignment="1">
      <alignment horizontal="center" vertical="center"/>
    </xf>
    <xf numFmtId="0" fontId="11" fillId="3" borderId="5" xfId="31" applyFont="1" applyBorder="1" applyAlignment="1">
      <alignment horizontal="center" vertical="center"/>
    </xf>
    <xf numFmtId="0" fontId="11" fillId="3" borderId="12" xfId="31" applyFont="1" applyBorder="1" applyAlignment="1">
      <alignment horizontal="center" vertical="center"/>
    </xf>
    <xf numFmtId="0" fontId="11" fillId="3" borderId="4" xfId="31" applyFont="1" applyBorder="1" applyAlignment="1">
      <alignment horizontal="center" vertical="center"/>
    </xf>
    <xf numFmtId="0" fontId="11" fillId="3" borderId="5" xfId="31" applyFont="1" applyBorder="1" applyAlignment="1">
      <alignment horizontal="center" vertical="center" wrapText="1"/>
    </xf>
    <xf numFmtId="0" fontId="11" fillId="3" borderId="4" xfId="31" applyFont="1" applyBorder="1" applyAlignment="1">
      <alignment horizontal="center" vertical="center" wrapText="1"/>
    </xf>
    <xf numFmtId="0" fontId="11" fillId="3" borderId="8" xfId="31" applyFont="1" applyBorder="1" applyAlignment="1">
      <alignment horizontal="center" vertical="center"/>
    </xf>
    <xf numFmtId="0" fontId="11" fillId="3" borderId="6" xfId="31" applyFont="1" applyBorder="1" applyAlignment="1">
      <alignment horizontal="center" vertical="center"/>
    </xf>
    <xf numFmtId="0" fontId="0" fillId="0" borderId="45" xfId="0" applyBorder="1" applyAlignment="1" quotePrefix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5" xfId="0" applyBorder="1" applyAlignment="1" quotePrefix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25" xfId="0" applyBorder="1" applyAlignment="1" quotePrefix="1">
      <alignment horizontal="left" vertical="center" wrapText="1"/>
    </xf>
    <xf numFmtId="0" fontId="0" fillId="0" borderId="33" xfId="28" applyBorder="1" applyAlignment="1">
      <alignment horizontal="center" vertical="center"/>
      <protection/>
    </xf>
    <xf numFmtId="0" fontId="0" fillId="0" borderId="51" xfId="28" applyBorder="1" applyAlignment="1">
      <alignment horizontal="center" vertical="center"/>
      <protection/>
    </xf>
    <xf numFmtId="0" fontId="0" fillId="0" borderId="52" xfId="28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 quotePrefix="1">
      <alignment horizontal="center" vertical="center"/>
    </xf>
    <xf numFmtId="0" fontId="4" fillId="3" borderId="5" xfId="21" applyFont="1" applyBorder="1" applyAlignment="1">
      <alignment horizontal="center" vertical="center"/>
    </xf>
    <xf numFmtId="0" fontId="4" fillId="3" borderId="12" xfId="21" applyFont="1" applyBorder="1" applyAlignment="1">
      <alignment horizontal="center" vertical="center"/>
    </xf>
    <xf numFmtId="0" fontId="4" fillId="3" borderId="47" xfId="21" applyFont="1" applyBorder="1" applyAlignment="1">
      <alignment horizontal="center" vertical="center"/>
    </xf>
    <xf numFmtId="0" fontId="4" fillId="3" borderId="48" xfId="21" applyFont="1" applyBorder="1" applyAlignment="1">
      <alignment horizontal="center" vertical="center"/>
    </xf>
    <xf numFmtId="0" fontId="4" fillId="3" borderId="50" xfId="21" applyFont="1" applyBorder="1" applyAlignment="1">
      <alignment horizontal="center" vertical="center"/>
    </xf>
    <xf numFmtId="0" fontId="4" fillId="3" borderId="47" xfId="21" applyFont="1" applyBorder="1" applyAlignment="1">
      <alignment horizontal="center" vertical="center" shrinkToFit="1"/>
    </xf>
    <xf numFmtId="0" fontId="4" fillId="3" borderId="48" xfId="21" applyFont="1" applyBorder="1" applyAlignment="1">
      <alignment horizontal="center" vertical="center" shrinkToFit="1"/>
    </xf>
    <xf numFmtId="0" fontId="4" fillId="3" borderId="50" xfId="21" applyFont="1" applyBorder="1" applyAlignment="1">
      <alignment horizontal="center" vertical="center" shrinkToFit="1"/>
    </xf>
    <xf numFmtId="178" fontId="0" fillId="0" borderId="25" xfId="0" applyNumberFormat="1" applyBorder="1" applyAlignment="1" quotePrefix="1">
      <alignment horizontal="left" vertical="center" wrapText="1" shrinkToFit="1"/>
    </xf>
    <xf numFmtId="178" fontId="0" fillId="0" borderId="26" xfId="0" applyNumberFormat="1" applyBorder="1" applyAlignment="1">
      <alignment horizontal="left" vertical="center" wrapText="1" shrinkToFit="1"/>
    </xf>
    <xf numFmtId="178" fontId="0" fillId="0" borderId="24" xfId="0" applyNumberFormat="1" applyBorder="1" applyAlignment="1">
      <alignment horizontal="left" vertical="center" wrapText="1" shrinkToFit="1"/>
    </xf>
    <xf numFmtId="0" fontId="0" fillId="0" borderId="9" xfId="28" applyBorder="1" applyAlignment="1">
      <alignment horizontal="center" vertical="center"/>
      <protection/>
    </xf>
    <xf numFmtId="0" fontId="8" fillId="4" borderId="0" xfId="22" applyAlignment="1">
      <alignment horizontal="center" vertical="center"/>
    </xf>
    <xf numFmtId="0" fontId="9" fillId="0" borderId="1" xfId="23" applyAlignment="1">
      <alignment horizontal="center" vertical="center"/>
    </xf>
    <xf numFmtId="0" fontId="5" fillId="0" borderId="1" xfId="23" applyFont="1" applyAlignment="1">
      <alignment horizontal="center" vertical="center"/>
    </xf>
    <xf numFmtId="0" fontId="16" fillId="0" borderId="59" xfId="28" applyFont="1" applyBorder="1" applyAlignment="1">
      <alignment horizontal="center" vertical="center"/>
      <protection/>
    </xf>
    <xf numFmtId="0" fontId="16" fillId="0" borderId="60" xfId="28" applyFont="1" applyBorder="1" applyAlignment="1">
      <alignment horizontal="center" vertical="center"/>
      <protection/>
    </xf>
    <xf numFmtId="0" fontId="16" fillId="0" borderId="61" xfId="28" applyFont="1" applyBorder="1" applyAlignment="1">
      <alignment horizontal="center" vertical="center"/>
      <protection/>
    </xf>
    <xf numFmtId="0" fontId="16" fillId="0" borderId="39" xfId="28" applyFont="1" applyBorder="1" applyAlignment="1">
      <alignment horizontal="center" vertical="center"/>
      <protection/>
    </xf>
    <xf numFmtId="0" fontId="15" fillId="0" borderId="0" xfId="28" applyFont="1" applyFill="1" applyBorder="1" applyAlignment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5" xfId="21"/>
    <cellStyle name="강조색1" xfId="22"/>
    <cellStyle name="제목 1" xfId="23"/>
    <cellStyle name="제목 1 2" xfId="24"/>
    <cellStyle name="표준 2" xfId="25"/>
    <cellStyle name="20% - 강조색1 2" xfId="26"/>
    <cellStyle name="쉼표 [0]" xfId="27"/>
    <cellStyle name="표준 3" xfId="28"/>
    <cellStyle name="강조색1 2" xfId="29"/>
    <cellStyle name="20% - 강조색1 3" xfId="30"/>
    <cellStyle name="20% - 강조색5 2" xfId="31"/>
    <cellStyle name="표준 4" xfId="32"/>
    <cellStyle name="20% - 강조색1 4" xfId="33"/>
    <cellStyle name="20% - 강조색5 3" xfId="34"/>
    <cellStyle name="표준 2 2" xfId="35"/>
    <cellStyle name="20% - 강조색1 2 2" xfId="36"/>
    <cellStyle name="표준 3 2" xfId="37"/>
    <cellStyle name="20% - 강조색1 3 2" xfId="38"/>
    <cellStyle name="20% - 강조색5 2 2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A1" sqref="A1:G1"/>
    </sheetView>
  </sheetViews>
  <sheetFormatPr defaultColWidth="9.00390625" defaultRowHeight="15"/>
  <cols>
    <col min="1" max="1" width="9.140625" style="93" customWidth="1"/>
    <col min="2" max="16384" width="9.00390625" style="93" customWidth="1"/>
  </cols>
  <sheetData>
    <row r="1" spans="1:7" ht="24.75" customHeight="1" thickBot="1">
      <c r="A1" s="314" t="s">
        <v>127</v>
      </c>
      <c r="B1" s="315"/>
      <c r="C1" s="315"/>
      <c r="D1" s="315"/>
      <c r="E1" s="315"/>
      <c r="F1" s="315"/>
      <c r="G1" s="315"/>
    </row>
    <row r="2" ht="18" thickTop="1"/>
    <row r="3" ht="15">
      <c r="G3" s="93" t="s">
        <v>128</v>
      </c>
    </row>
    <row r="4" spans="1:7" ht="24" customHeight="1">
      <c r="A4" s="316" t="s">
        <v>129</v>
      </c>
      <c r="B4" s="317"/>
      <c r="C4" s="317"/>
      <c r="D4" s="318">
        <v>2014</v>
      </c>
      <c r="E4" s="319"/>
      <c r="F4" s="319"/>
      <c r="G4" s="320"/>
    </row>
    <row r="5" spans="1:7" ht="24" customHeight="1">
      <c r="A5" s="312" t="s">
        <v>130</v>
      </c>
      <c r="B5" s="321"/>
      <c r="C5" s="321"/>
      <c r="D5" s="310" t="s">
        <v>131</v>
      </c>
      <c r="E5" s="308"/>
      <c r="F5" s="308"/>
      <c r="G5" s="311"/>
    </row>
    <row r="6" spans="1:7" ht="24" customHeight="1">
      <c r="A6" s="312" t="s">
        <v>132</v>
      </c>
      <c r="B6" s="94" t="s">
        <v>133</v>
      </c>
      <c r="C6" s="94" t="s">
        <v>134</v>
      </c>
      <c r="D6" s="310">
        <v>1</v>
      </c>
      <c r="E6" s="308"/>
      <c r="F6" s="308"/>
      <c r="G6" s="311"/>
    </row>
    <row r="7" spans="1:7" ht="24" customHeight="1">
      <c r="A7" s="312"/>
      <c r="B7" s="94"/>
      <c r="C7" s="94" t="s">
        <v>135</v>
      </c>
      <c r="D7" s="310"/>
      <c r="E7" s="308"/>
      <c r="F7" s="308"/>
      <c r="G7" s="311"/>
    </row>
    <row r="8" spans="1:7" ht="24" customHeight="1">
      <c r="A8" s="312"/>
      <c r="B8" s="94" t="s">
        <v>136</v>
      </c>
      <c r="C8" s="94" t="s">
        <v>134</v>
      </c>
      <c r="D8" s="310"/>
      <c r="E8" s="308"/>
      <c r="F8" s="308"/>
      <c r="G8" s="311"/>
    </row>
    <row r="9" spans="1:7" ht="24" customHeight="1">
      <c r="A9" s="312"/>
      <c r="B9" s="94"/>
      <c r="C9" s="94" t="s">
        <v>135</v>
      </c>
      <c r="D9" s="310"/>
      <c r="E9" s="308"/>
      <c r="F9" s="308"/>
      <c r="G9" s="311"/>
    </row>
    <row r="10" spans="1:7" ht="24" customHeight="1">
      <c r="A10" s="312"/>
      <c r="B10" s="94" t="s">
        <v>137</v>
      </c>
      <c r="C10" s="94" t="s">
        <v>134</v>
      </c>
      <c r="D10" s="310"/>
      <c r="E10" s="308"/>
      <c r="F10" s="308"/>
      <c r="G10" s="311"/>
    </row>
    <row r="11" spans="1:7" ht="24" customHeight="1">
      <c r="A11" s="312"/>
      <c r="B11" s="94"/>
      <c r="C11" s="94" t="s">
        <v>135</v>
      </c>
      <c r="D11" s="310">
        <v>1</v>
      </c>
      <c r="E11" s="308"/>
      <c r="F11" s="308"/>
      <c r="G11" s="311"/>
    </row>
    <row r="12" spans="1:7" ht="24" customHeight="1">
      <c r="A12" s="312"/>
      <c r="B12" s="310" t="s">
        <v>138</v>
      </c>
      <c r="C12" s="309"/>
      <c r="D12" s="310"/>
      <c r="E12" s="308"/>
      <c r="F12" s="308"/>
      <c r="G12" s="311"/>
    </row>
    <row r="13" spans="1:7" ht="24" customHeight="1">
      <c r="A13" s="312" t="s">
        <v>139</v>
      </c>
      <c r="B13" s="310" t="s">
        <v>140</v>
      </c>
      <c r="C13" s="309"/>
      <c r="D13" s="310">
        <v>134</v>
      </c>
      <c r="E13" s="308"/>
      <c r="F13" s="308"/>
      <c r="G13" s="311"/>
    </row>
    <row r="14" spans="1:7" ht="24" customHeight="1">
      <c r="A14" s="312"/>
      <c r="B14" s="310" t="s">
        <v>141</v>
      </c>
      <c r="C14" s="309"/>
      <c r="D14" s="313" t="s">
        <v>220</v>
      </c>
      <c r="E14" s="308"/>
      <c r="F14" s="308"/>
      <c r="G14" s="311"/>
    </row>
    <row r="15" spans="1:7" ht="24" customHeight="1">
      <c r="A15" s="307" t="s">
        <v>142</v>
      </c>
      <c r="B15" s="308"/>
      <c r="C15" s="309"/>
      <c r="D15" s="310">
        <v>23</v>
      </c>
      <c r="E15" s="308"/>
      <c r="F15" s="308"/>
      <c r="G15" s="311"/>
    </row>
    <row r="16" spans="1:7" ht="24" customHeight="1">
      <c r="A16" s="312" t="s">
        <v>143</v>
      </c>
      <c r="B16" s="310" t="s">
        <v>144</v>
      </c>
      <c r="C16" s="309"/>
      <c r="D16" s="310">
        <v>294</v>
      </c>
      <c r="E16" s="308"/>
      <c r="F16" s="308"/>
      <c r="G16" s="311"/>
    </row>
    <row r="17" spans="1:7" ht="24" customHeight="1">
      <c r="A17" s="312"/>
      <c r="B17" s="310" t="s">
        <v>145</v>
      </c>
      <c r="C17" s="309"/>
      <c r="D17" s="310">
        <v>5</v>
      </c>
      <c r="E17" s="308"/>
      <c r="F17" s="308"/>
      <c r="G17" s="311"/>
    </row>
    <row r="18" spans="1:7" ht="24" customHeight="1">
      <c r="A18" s="312"/>
      <c r="B18" s="310" t="s">
        <v>138</v>
      </c>
      <c r="C18" s="309"/>
      <c r="D18" s="310"/>
      <c r="E18" s="308"/>
      <c r="F18" s="308"/>
      <c r="G18" s="311"/>
    </row>
    <row r="19" spans="1:7" ht="24" customHeight="1">
      <c r="A19" s="312"/>
      <c r="B19" s="310" t="s">
        <v>146</v>
      </c>
      <c r="C19" s="309"/>
      <c r="D19" s="310">
        <v>299</v>
      </c>
      <c r="E19" s="308"/>
      <c r="F19" s="308"/>
      <c r="G19" s="311"/>
    </row>
    <row r="20" spans="1:7" ht="24" customHeight="1">
      <c r="A20" s="302" t="s">
        <v>147</v>
      </c>
      <c r="B20" s="303"/>
      <c r="C20" s="304"/>
      <c r="D20" s="305">
        <v>13</v>
      </c>
      <c r="E20" s="303"/>
      <c r="F20" s="303"/>
      <c r="G20" s="306"/>
    </row>
    <row r="23" spans="1:7" ht="15">
      <c r="A23" s="176"/>
      <c r="B23" s="176"/>
      <c r="C23" s="176"/>
      <c r="D23" s="176"/>
      <c r="E23" s="176"/>
      <c r="F23" s="176"/>
      <c r="G23" s="177" t="s">
        <v>281</v>
      </c>
    </row>
    <row r="24" spans="1:7" ht="15">
      <c r="A24" s="296" t="s">
        <v>282</v>
      </c>
      <c r="B24" s="297"/>
      <c r="C24" s="297"/>
      <c r="D24" s="298">
        <v>2013</v>
      </c>
      <c r="E24" s="299"/>
      <c r="F24" s="299"/>
      <c r="G24" s="300"/>
    </row>
    <row r="25" spans="1:7" ht="15">
      <c r="A25" s="294" t="s">
        <v>191</v>
      </c>
      <c r="B25" s="301"/>
      <c r="C25" s="301"/>
      <c r="D25" s="292" t="s">
        <v>243</v>
      </c>
      <c r="E25" s="290"/>
      <c r="F25" s="290"/>
      <c r="G25" s="293"/>
    </row>
    <row r="26" spans="1:7" ht="15">
      <c r="A26" s="294" t="s">
        <v>283</v>
      </c>
      <c r="B26" s="178" t="s">
        <v>284</v>
      </c>
      <c r="C26" s="178" t="s">
        <v>285</v>
      </c>
      <c r="D26" s="292">
        <v>1</v>
      </c>
      <c r="E26" s="290"/>
      <c r="F26" s="290"/>
      <c r="G26" s="293"/>
    </row>
    <row r="27" spans="1:7" ht="15">
      <c r="A27" s="294"/>
      <c r="B27" s="178"/>
      <c r="C27" s="178" t="s">
        <v>286</v>
      </c>
      <c r="D27" s="292"/>
      <c r="E27" s="290"/>
      <c r="F27" s="290"/>
      <c r="G27" s="293"/>
    </row>
    <row r="28" spans="1:7" ht="15">
      <c r="A28" s="294"/>
      <c r="B28" s="178" t="s">
        <v>287</v>
      </c>
      <c r="C28" s="178" t="s">
        <v>285</v>
      </c>
      <c r="D28" s="292"/>
      <c r="E28" s="290"/>
      <c r="F28" s="290"/>
      <c r="G28" s="293"/>
    </row>
    <row r="29" spans="1:7" ht="15">
      <c r="A29" s="294"/>
      <c r="B29" s="178"/>
      <c r="C29" s="178" t="s">
        <v>286</v>
      </c>
      <c r="D29" s="292"/>
      <c r="E29" s="290"/>
      <c r="F29" s="290"/>
      <c r="G29" s="293"/>
    </row>
    <row r="30" spans="1:7" ht="15">
      <c r="A30" s="294"/>
      <c r="B30" s="178" t="s">
        <v>288</v>
      </c>
      <c r="C30" s="178" t="s">
        <v>285</v>
      </c>
      <c r="D30" s="292"/>
      <c r="E30" s="290"/>
      <c r="F30" s="290"/>
      <c r="G30" s="293"/>
    </row>
    <row r="31" spans="1:7" ht="15">
      <c r="A31" s="294"/>
      <c r="B31" s="178"/>
      <c r="C31" s="178" t="s">
        <v>286</v>
      </c>
      <c r="D31" s="292">
        <v>1</v>
      </c>
      <c r="E31" s="290"/>
      <c r="F31" s="290"/>
      <c r="G31" s="293"/>
    </row>
    <row r="32" spans="1:7" ht="15">
      <c r="A32" s="294"/>
      <c r="B32" s="292" t="s">
        <v>212</v>
      </c>
      <c r="C32" s="291"/>
      <c r="D32" s="292"/>
      <c r="E32" s="290"/>
      <c r="F32" s="290"/>
      <c r="G32" s="293"/>
    </row>
    <row r="33" spans="1:7" ht="15">
      <c r="A33" s="294" t="s">
        <v>289</v>
      </c>
      <c r="B33" s="292" t="s">
        <v>290</v>
      </c>
      <c r="C33" s="291"/>
      <c r="D33" s="292">
        <v>130</v>
      </c>
      <c r="E33" s="290"/>
      <c r="F33" s="290"/>
      <c r="G33" s="293"/>
    </row>
    <row r="34" spans="1:7" ht="15">
      <c r="A34" s="294"/>
      <c r="B34" s="292" t="s">
        <v>291</v>
      </c>
      <c r="C34" s="291"/>
      <c r="D34" s="295" t="s">
        <v>292</v>
      </c>
      <c r="E34" s="290"/>
      <c r="F34" s="290"/>
      <c r="G34" s="293"/>
    </row>
    <row r="35" spans="1:7" ht="15">
      <c r="A35" s="289" t="s">
        <v>293</v>
      </c>
      <c r="B35" s="290"/>
      <c r="C35" s="291"/>
      <c r="D35" s="292">
        <v>23</v>
      </c>
      <c r="E35" s="290"/>
      <c r="F35" s="290"/>
      <c r="G35" s="293"/>
    </row>
    <row r="36" spans="1:7" ht="15">
      <c r="A36" s="294" t="s">
        <v>294</v>
      </c>
      <c r="B36" s="292" t="s">
        <v>295</v>
      </c>
      <c r="C36" s="291"/>
      <c r="D36" s="292">
        <v>259</v>
      </c>
      <c r="E36" s="290"/>
      <c r="F36" s="290"/>
      <c r="G36" s="293"/>
    </row>
    <row r="37" spans="1:7" ht="15">
      <c r="A37" s="294"/>
      <c r="B37" s="292" t="s">
        <v>296</v>
      </c>
      <c r="C37" s="291"/>
      <c r="D37" s="292">
        <v>13</v>
      </c>
      <c r="E37" s="290"/>
      <c r="F37" s="290"/>
      <c r="G37" s="293"/>
    </row>
    <row r="38" spans="1:7" ht="15">
      <c r="A38" s="294"/>
      <c r="B38" s="292" t="s">
        <v>212</v>
      </c>
      <c r="C38" s="291"/>
      <c r="D38" s="292"/>
      <c r="E38" s="290"/>
      <c r="F38" s="290"/>
      <c r="G38" s="293"/>
    </row>
    <row r="39" spans="1:7" ht="15">
      <c r="A39" s="294"/>
      <c r="B39" s="292" t="s">
        <v>297</v>
      </c>
      <c r="C39" s="291"/>
      <c r="D39" s="292">
        <v>272</v>
      </c>
      <c r="E39" s="290"/>
      <c r="F39" s="290"/>
      <c r="G39" s="293"/>
    </row>
    <row r="40" spans="1:7" ht="15">
      <c r="A40" s="284" t="s">
        <v>298</v>
      </c>
      <c r="B40" s="285"/>
      <c r="C40" s="286"/>
      <c r="D40" s="287">
        <v>13</v>
      </c>
      <c r="E40" s="285"/>
      <c r="F40" s="285"/>
      <c r="G40" s="288"/>
    </row>
    <row r="42" spans="1:7" ht="15">
      <c r="A42" s="176"/>
      <c r="B42" s="176"/>
      <c r="C42" s="176"/>
      <c r="D42" s="176"/>
      <c r="E42" s="176"/>
      <c r="F42" s="176"/>
      <c r="G42" s="177" t="s">
        <v>281</v>
      </c>
    </row>
    <row r="43" spans="1:7" ht="15">
      <c r="A43" s="296" t="s">
        <v>282</v>
      </c>
      <c r="B43" s="297"/>
      <c r="C43" s="297"/>
      <c r="D43" s="298">
        <v>2012</v>
      </c>
      <c r="E43" s="299"/>
      <c r="F43" s="299"/>
      <c r="G43" s="300"/>
    </row>
    <row r="44" spans="1:7" ht="15">
      <c r="A44" s="294" t="s">
        <v>191</v>
      </c>
      <c r="B44" s="301"/>
      <c r="C44" s="301"/>
      <c r="D44" s="292" t="s">
        <v>243</v>
      </c>
      <c r="E44" s="290"/>
      <c r="F44" s="290"/>
      <c r="G44" s="293"/>
    </row>
    <row r="45" spans="1:7" ht="15">
      <c r="A45" s="294" t="s">
        <v>283</v>
      </c>
      <c r="B45" s="178" t="s">
        <v>284</v>
      </c>
      <c r="C45" s="178" t="s">
        <v>285</v>
      </c>
      <c r="D45" s="292">
        <v>1</v>
      </c>
      <c r="E45" s="290"/>
      <c r="F45" s="290"/>
      <c r="G45" s="293"/>
    </row>
    <row r="46" spans="1:7" ht="15">
      <c r="A46" s="294"/>
      <c r="B46" s="178"/>
      <c r="C46" s="178" t="s">
        <v>286</v>
      </c>
      <c r="D46" s="292"/>
      <c r="E46" s="290"/>
      <c r="F46" s="290"/>
      <c r="G46" s="293"/>
    </row>
    <row r="47" spans="1:7" ht="15">
      <c r="A47" s="294"/>
      <c r="B47" s="178" t="s">
        <v>287</v>
      </c>
      <c r="C47" s="178" t="s">
        <v>285</v>
      </c>
      <c r="D47" s="292"/>
      <c r="E47" s="290"/>
      <c r="F47" s="290"/>
      <c r="G47" s="293"/>
    </row>
    <row r="48" spans="1:7" ht="15">
      <c r="A48" s="294"/>
      <c r="B48" s="178"/>
      <c r="C48" s="178" t="s">
        <v>286</v>
      </c>
      <c r="D48" s="292"/>
      <c r="E48" s="290"/>
      <c r="F48" s="290"/>
      <c r="G48" s="293"/>
    </row>
    <row r="49" spans="1:7" ht="15">
      <c r="A49" s="294"/>
      <c r="B49" s="178" t="s">
        <v>288</v>
      </c>
      <c r="C49" s="178" t="s">
        <v>285</v>
      </c>
      <c r="D49" s="292"/>
      <c r="E49" s="290"/>
      <c r="F49" s="290"/>
      <c r="G49" s="293"/>
    </row>
    <row r="50" spans="1:7" ht="15">
      <c r="A50" s="294"/>
      <c r="B50" s="178"/>
      <c r="C50" s="178" t="s">
        <v>286</v>
      </c>
      <c r="D50" s="292">
        <v>1</v>
      </c>
      <c r="E50" s="290"/>
      <c r="F50" s="290"/>
      <c r="G50" s="293"/>
    </row>
    <row r="51" spans="1:7" ht="15">
      <c r="A51" s="294"/>
      <c r="B51" s="292" t="s">
        <v>212</v>
      </c>
      <c r="C51" s="291"/>
      <c r="D51" s="292"/>
      <c r="E51" s="290"/>
      <c r="F51" s="290"/>
      <c r="G51" s="293"/>
    </row>
    <row r="52" spans="1:7" ht="15">
      <c r="A52" s="294" t="s">
        <v>289</v>
      </c>
      <c r="B52" s="292" t="s">
        <v>290</v>
      </c>
      <c r="C52" s="291"/>
      <c r="D52" s="292">
        <v>130</v>
      </c>
      <c r="E52" s="290"/>
      <c r="F52" s="290"/>
      <c r="G52" s="293"/>
    </row>
    <row r="53" spans="1:7" ht="15">
      <c r="A53" s="294"/>
      <c r="B53" s="292" t="s">
        <v>291</v>
      </c>
      <c r="C53" s="291"/>
      <c r="D53" s="295" t="s">
        <v>299</v>
      </c>
      <c r="E53" s="290"/>
      <c r="F53" s="290"/>
      <c r="G53" s="293"/>
    </row>
    <row r="54" spans="1:7" ht="15">
      <c r="A54" s="289" t="s">
        <v>293</v>
      </c>
      <c r="B54" s="290"/>
      <c r="C54" s="291"/>
      <c r="D54" s="292">
        <v>23</v>
      </c>
      <c r="E54" s="290"/>
      <c r="F54" s="290"/>
      <c r="G54" s="293"/>
    </row>
    <row r="55" spans="1:7" ht="15">
      <c r="A55" s="294" t="s">
        <v>294</v>
      </c>
      <c r="B55" s="292" t="s">
        <v>295</v>
      </c>
      <c r="C55" s="291"/>
      <c r="D55" s="292">
        <v>255</v>
      </c>
      <c r="E55" s="290"/>
      <c r="F55" s="290"/>
      <c r="G55" s="293"/>
    </row>
    <row r="56" spans="1:7" ht="15">
      <c r="A56" s="294"/>
      <c r="B56" s="292" t="s">
        <v>296</v>
      </c>
      <c r="C56" s="291"/>
      <c r="D56" s="292"/>
      <c r="E56" s="290"/>
      <c r="F56" s="290"/>
      <c r="G56" s="293"/>
    </row>
    <row r="57" spans="1:7" ht="15">
      <c r="A57" s="294"/>
      <c r="B57" s="292" t="s">
        <v>212</v>
      </c>
      <c r="C57" s="291"/>
      <c r="D57" s="292"/>
      <c r="E57" s="290"/>
      <c r="F57" s="290"/>
      <c r="G57" s="293"/>
    </row>
    <row r="58" spans="1:7" ht="15">
      <c r="A58" s="294"/>
      <c r="B58" s="292" t="s">
        <v>297</v>
      </c>
      <c r="C58" s="291"/>
      <c r="D58" s="292">
        <v>255</v>
      </c>
      <c r="E58" s="290"/>
      <c r="F58" s="290"/>
      <c r="G58" s="293"/>
    </row>
    <row r="59" spans="1:7" ht="15">
      <c r="A59" s="284" t="s">
        <v>298</v>
      </c>
      <c r="B59" s="285"/>
      <c r="C59" s="286"/>
      <c r="D59" s="287">
        <v>13</v>
      </c>
      <c r="E59" s="285"/>
      <c r="F59" s="285"/>
      <c r="G59" s="288"/>
    </row>
    <row r="61" spans="1:7" ht="15">
      <c r="A61" s="176"/>
      <c r="B61" s="176"/>
      <c r="C61" s="176"/>
      <c r="D61" s="176"/>
      <c r="E61" s="176"/>
      <c r="F61" s="176"/>
      <c r="G61" s="177" t="s">
        <v>281</v>
      </c>
    </row>
    <row r="62" spans="1:7" ht="15">
      <c r="A62" s="296" t="s">
        <v>282</v>
      </c>
      <c r="B62" s="297"/>
      <c r="C62" s="297"/>
      <c r="D62" s="298">
        <v>2011</v>
      </c>
      <c r="E62" s="299"/>
      <c r="F62" s="299"/>
      <c r="G62" s="300"/>
    </row>
    <row r="63" spans="1:7" ht="15">
      <c r="A63" s="294" t="s">
        <v>191</v>
      </c>
      <c r="B63" s="301"/>
      <c r="C63" s="301"/>
      <c r="D63" s="292" t="s">
        <v>243</v>
      </c>
      <c r="E63" s="290"/>
      <c r="F63" s="290"/>
      <c r="G63" s="293"/>
    </row>
    <row r="64" spans="1:7" ht="15">
      <c r="A64" s="294" t="s">
        <v>283</v>
      </c>
      <c r="B64" s="178" t="s">
        <v>284</v>
      </c>
      <c r="C64" s="178" t="s">
        <v>285</v>
      </c>
      <c r="D64" s="292">
        <v>1</v>
      </c>
      <c r="E64" s="290"/>
      <c r="F64" s="290"/>
      <c r="G64" s="293"/>
    </row>
    <row r="65" spans="1:7" ht="15">
      <c r="A65" s="294"/>
      <c r="B65" s="178"/>
      <c r="C65" s="178" t="s">
        <v>286</v>
      </c>
      <c r="D65" s="292"/>
      <c r="E65" s="290"/>
      <c r="F65" s="290"/>
      <c r="G65" s="293"/>
    </row>
    <row r="66" spans="1:7" ht="15">
      <c r="A66" s="294"/>
      <c r="B66" s="178" t="s">
        <v>287</v>
      </c>
      <c r="C66" s="178" t="s">
        <v>285</v>
      </c>
      <c r="D66" s="292"/>
      <c r="E66" s="290"/>
      <c r="F66" s="290"/>
      <c r="G66" s="293"/>
    </row>
    <row r="67" spans="1:7" ht="15">
      <c r="A67" s="294"/>
      <c r="B67" s="178"/>
      <c r="C67" s="178" t="s">
        <v>286</v>
      </c>
      <c r="D67" s="292"/>
      <c r="E67" s="290"/>
      <c r="F67" s="290"/>
      <c r="G67" s="293"/>
    </row>
    <row r="68" spans="1:7" ht="15">
      <c r="A68" s="294"/>
      <c r="B68" s="178" t="s">
        <v>288</v>
      </c>
      <c r="C68" s="178" t="s">
        <v>285</v>
      </c>
      <c r="D68" s="292"/>
      <c r="E68" s="290"/>
      <c r="F68" s="290"/>
      <c r="G68" s="293"/>
    </row>
    <row r="69" spans="1:7" ht="15">
      <c r="A69" s="294"/>
      <c r="B69" s="178"/>
      <c r="C69" s="178" t="s">
        <v>286</v>
      </c>
      <c r="D69" s="292">
        <v>1</v>
      </c>
      <c r="E69" s="290"/>
      <c r="F69" s="290"/>
      <c r="G69" s="293"/>
    </row>
    <row r="70" spans="1:7" ht="15">
      <c r="A70" s="294"/>
      <c r="B70" s="292" t="s">
        <v>212</v>
      </c>
      <c r="C70" s="291"/>
      <c r="D70" s="292"/>
      <c r="E70" s="290"/>
      <c r="F70" s="290"/>
      <c r="G70" s="293"/>
    </row>
    <row r="71" spans="1:7" ht="15">
      <c r="A71" s="294" t="s">
        <v>289</v>
      </c>
      <c r="B71" s="292" t="s">
        <v>290</v>
      </c>
      <c r="C71" s="291"/>
      <c r="D71" s="292">
        <v>122</v>
      </c>
      <c r="E71" s="290"/>
      <c r="F71" s="290"/>
      <c r="G71" s="293"/>
    </row>
    <row r="72" spans="1:7" ht="15">
      <c r="A72" s="294"/>
      <c r="B72" s="292" t="s">
        <v>291</v>
      </c>
      <c r="C72" s="291"/>
      <c r="D72" s="295" t="s">
        <v>300</v>
      </c>
      <c r="E72" s="290"/>
      <c r="F72" s="290"/>
      <c r="G72" s="293"/>
    </row>
    <row r="73" spans="1:7" ht="15">
      <c r="A73" s="289" t="s">
        <v>293</v>
      </c>
      <c r="B73" s="290"/>
      <c r="C73" s="291"/>
      <c r="D73" s="292">
        <v>24</v>
      </c>
      <c r="E73" s="290"/>
      <c r="F73" s="290"/>
      <c r="G73" s="293"/>
    </row>
    <row r="74" spans="1:7" ht="15">
      <c r="A74" s="294" t="s">
        <v>294</v>
      </c>
      <c r="B74" s="292" t="s">
        <v>295</v>
      </c>
      <c r="C74" s="291"/>
      <c r="D74" s="292">
        <v>204</v>
      </c>
      <c r="E74" s="290"/>
      <c r="F74" s="290"/>
      <c r="G74" s="293"/>
    </row>
    <row r="75" spans="1:7" ht="15">
      <c r="A75" s="294"/>
      <c r="B75" s="292" t="s">
        <v>296</v>
      </c>
      <c r="C75" s="291"/>
      <c r="D75" s="292"/>
      <c r="E75" s="290"/>
      <c r="F75" s="290"/>
      <c r="G75" s="293"/>
    </row>
    <row r="76" spans="1:7" ht="15">
      <c r="A76" s="294"/>
      <c r="B76" s="292" t="s">
        <v>212</v>
      </c>
      <c r="C76" s="291"/>
      <c r="D76" s="292"/>
      <c r="E76" s="290"/>
      <c r="F76" s="290"/>
      <c r="G76" s="293"/>
    </row>
    <row r="77" spans="1:7" ht="15">
      <c r="A77" s="294"/>
      <c r="B77" s="292" t="s">
        <v>297</v>
      </c>
      <c r="C77" s="291"/>
      <c r="D77" s="292">
        <v>204</v>
      </c>
      <c r="E77" s="290"/>
      <c r="F77" s="290"/>
      <c r="G77" s="293"/>
    </row>
    <row r="78" spans="1:7" ht="15">
      <c r="A78" s="284" t="s">
        <v>298</v>
      </c>
      <c r="B78" s="285"/>
      <c r="C78" s="286"/>
      <c r="D78" s="287">
        <v>13</v>
      </c>
      <c r="E78" s="285"/>
      <c r="F78" s="285"/>
      <c r="G78" s="288"/>
    </row>
    <row r="80" spans="1:7" ht="15">
      <c r="A80" s="176"/>
      <c r="B80" s="176"/>
      <c r="C80" s="176"/>
      <c r="D80" s="176"/>
      <c r="E80" s="176"/>
      <c r="F80" s="176"/>
      <c r="G80" s="177" t="s">
        <v>281</v>
      </c>
    </row>
    <row r="81" spans="1:7" ht="15">
      <c r="A81" s="296" t="s">
        <v>282</v>
      </c>
      <c r="B81" s="297"/>
      <c r="C81" s="297"/>
      <c r="D81" s="298">
        <v>2010</v>
      </c>
      <c r="E81" s="299"/>
      <c r="F81" s="299"/>
      <c r="G81" s="300"/>
    </row>
    <row r="82" spans="1:7" ht="15">
      <c r="A82" s="294" t="s">
        <v>191</v>
      </c>
      <c r="B82" s="301"/>
      <c r="C82" s="301"/>
      <c r="D82" s="292" t="s">
        <v>243</v>
      </c>
      <c r="E82" s="290"/>
      <c r="F82" s="290"/>
      <c r="G82" s="293"/>
    </row>
    <row r="83" spans="1:7" ht="15">
      <c r="A83" s="294" t="s">
        <v>283</v>
      </c>
      <c r="B83" s="178" t="s">
        <v>284</v>
      </c>
      <c r="C83" s="178" t="s">
        <v>285</v>
      </c>
      <c r="D83" s="292">
        <v>1</v>
      </c>
      <c r="E83" s="290"/>
      <c r="F83" s="290"/>
      <c r="G83" s="293"/>
    </row>
    <row r="84" spans="1:7" ht="15">
      <c r="A84" s="294"/>
      <c r="B84" s="178"/>
      <c r="C84" s="178" t="s">
        <v>286</v>
      </c>
      <c r="D84" s="292"/>
      <c r="E84" s="290"/>
      <c r="F84" s="290"/>
      <c r="G84" s="293"/>
    </row>
    <row r="85" spans="1:7" ht="15">
      <c r="A85" s="294"/>
      <c r="B85" s="178" t="s">
        <v>287</v>
      </c>
      <c r="C85" s="178" t="s">
        <v>285</v>
      </c>
      <c r="D85" s="292"/>
      <c r="E85" s="290"/>
      <c r="F85" s="290"/>
      <c r="G85" s="293"/>
    </row>
    <row r="86" spans="1:7" ht="15">
      <c r="A86" s="294"/>
      <c r="B86" s="178"/>
      <c r="C86" s="178" t="s">
        <v>286</v>
      </c>
      <c r="D86" s="292"/>
      <c r="E86" s="290"/>
      <c r="F86" s="290"/>
      <c r="G86" s="293"/>
    </row>
    <row r="87" spans="1:7" ht="15">
      <c r="A87" s="294"/>
      <c r="B87" s="178" t="s">
        <v>288</v>
      </c>
      <c r="C87" s="178" t="s">
        <v>285</v>
      </c>
      <c r="D87" s="292"/>
      <c r="E87" s="290"/>
      <c r="F87" s="290"/>
      <c r="G87" s="293"/>
    </row>
    <row r="88" spans="1:7" ht="15">
      <c r="A88" s="294"/>
      <c r="B88" s="178"/>
      <c r="C88" s="178" t="s">
        <v>286</v>
      </c>
      <c r="D88" s="292">
        <v>1</v>
      </c>
      <c r="E88" s="290"/>
      <c r="F88" s="290"/>
      <c r="G88" s="293"/>
    </row>
    <row r="89" spans="1:7" ht="15">
      <c r="A89" s="294"/>
      <c r="B89" s="292" t="s">
        <v>212</v>
      </c>
      <c r="C89" s="291"/>
      <c r="D89" s="292"/>
      <c r="E89" s="290"/>
      <c r="F89" s="290"/>
      <c r="G89" s="293"/>
    </row>
    <row r="90" spans="1:7" ht="15">
      <c r="A90" s="294" t="s">
        <v>289</v>
      </c>
      <c r="B90" s="292" t="s">
        <v>290</v>
      </c>
      <c r="C90" s="291"/>
      <c r="D90" s="292">
        <v>122</v>
      </c>
      <c r="E90" s="290"/>
      <c r="F90" s="290"/>
      <c r="G90" s="293"/>
    </row>
    <row r="91" spans="1:7" ht="15">
      <c r="A91" s="294"/>
      <c r="B91" s="292" t="s">
        <v>291</v>
      </c>
      <c r="C91" s="291"/>
      <c r="D91" s="295">
        <v>114</v>
      </c>
      <c r="E91" s="290"/>
      <c r="F91" s="290"/>
      <c r="G91" s="293"/>
    </row>
    <row r="92" spans="1:7" ht="15">
      <c r="A92" s="289" t="s">
        <v>293</v>
      </c>
      <c r="B92" s="290"/>
      <c r="C92" s="291"/>
      <c r="D92" s="292">
        <v>23</v>
      </c>
      <c r="E92" s="290"/>
      <c r="F92" s="290"/>
      <c r="G92" s="293"/>
    </row>
    <row r="93" spans="1:7" ht="15">
      <c r="A93" s="294" t="s">
        <v>294</v>
      </c>
      <c r="B93" s="292" t="s">
        <v>295</v>
      </c>
      <c r="C93" s="291"/>
      <c r="D93" s="292">
        <v>195</v>
      </c>
      <c r="E93" s="290"/>
      <c r="F93" s="290"/>
      <c r="G93" s="293"/>
    </row>
    <row r="94" spans="1:7" ht="15">
      <c r="A94" s="294"/>
      <c r="B94" s="292" t="s">
        <v>296</v>
      </c>
      <c r="C94" s="291"/>
      <c r="D94" s="292"/>
      <c r="E94" s="290"/>
      <c r="F94" s="290"/>
      <c r="G94" s="293"/>
    </row>
    <row r="95" spans="1:7" ht="15">
      <c r="A95" s="294"/>
      <c r="B95" s="292" t="s">
        <v>212</v>
      </c>
      <c r="C95" s="291"/>
      <c r="D95" s="292"/>
      <c r="E95" s="290"/>
      <c r="F95" s="290"/>
      <c r="G95" s="293"/>
    </row>
    <row r="96" spans="1:7" ht="15">
      <c r="A96" s="294"/>
      <c r="B96" s="292" t="s">
        <v>297</v>
      </c>
      <c r="C96" s="291"/>
      <c r="D96" s="292">
        <v>195</v>
      </c>
      <c r="E96" s="290"/>
      <c r="F96" s="290"/>
      <c r="G96" s="293"/>
    </row>
    <row r="97" spans="1:7" ht="15">
      <c r="A97" s="284" t="s">
        <v>298</v>
      </c>
      <c r="B97" s="285"/>
      <c r="C97" s="286"/>
      <c r="D97" s="287">
        <v>13</v>
      </c>
      <c r="E97" s="285"/>
      <c r="F97" s="285"/>
      <c r="G97" s="288"/>
    </row>
    <row r="99" spans="1:7" ht="15">
      <c r="A99" s="176"/>
      <c r="B99" s="176"/>
      <c r="C99" s="176"/>
      <c r="D99" s="176"/>
      <c r="E99" s="176"/>
      <c r="F99" s="176"/>
      <c r="G99" s="177" t="s">
        <v>281</v>
      </c>
    </row>
    <row r="100" spans="1:7" ht="15">
      <c r="A100" s="296" t="s">
        <v>282</v>
      </c>
      <c r="B100" s="297"/>
      <c r="C100" s="297"/>
      <c r="D100" s="298">
        <v>2009</v>
      </c>
      <c r="E100" s="299"/>
      <c r="F100" s="299"/>
      <c r="G100" s="300"/>
    </row>
    <row r="101" spans="1:7" ht="15">
      <c r="A101" s="294" t="s">
        <v>191</v>
      </c>
      <c r="B101" s="301"/>
      <c r="C101" s="301"/>
      <c r="D101" s="292" t="s">
        <v>243</v>
      </c>
      <c r="E101" s="290"/>
      <c r="F101" s="290"/>
      <c r="G101" s="293"/>
    </row>
    <row r="102" spans="1:7" ht="15">
      <c r="A102" s="294" t="s">
        <v>283</v>
      </c>
      <c r="B102" s="178" t="s">
        <v>284</v>
      </c>
      <c r="C102" s="178" t="s">
        <v>285</v>
      </c>
      <c r="D102" s="292">
        <v>1</v>
      </c>
      <c r="E102" s="290"/>
      <c r="F102" s="290"/>
      <c r="G102" s="293"/>
    </row>
    <row r="103" spans="1:7" ht="15">
      <c r="A103" s="294"/>
      <c r="B103" s="178"/>
      <c r="C103" s="178" t="s">
        <v>286</v>
      </c>
      <c r="D103" s="292"/>
      <c r="E103" s="290"/>
      <c r="F103" s="290"/>
      <c r="G103" s="293"/>
    </row>
    <row r="104" spans="1:7" ht="15">
      <c r="A104" s="294"/>
      <c r="B104" s="178" t="s">
        <v>287</v>
      </c>
      <c r="C104" s="178" t="s">
        <v>285</v>
      </c>
      <c r="D104" s="292"/>
      <c r="E104" s="290"/>
      <c r="F104" s="290"/>
      <c r="G104" s="293"/>
    </row>
    <row r="105" spans="1:7" ht="15">
      <c r="A105" s="294"/>
      <c r="B105" s="178"/>
      <c r="C105" s="178" t="s">
        <v>286</v>
      </c>
      <c r="D105" s="292"/>
      <c r="E105" s="290"/>
      <c r="F105" s="290"/>
      <c r="G105" s="293"/>
    </row>
    <row r="106" spans="1:7" ht="15">
      <c r="A106" s="294"/>
      <c r="B106" s="178" t="s">
        <v>288</v>
      </c>
      <c r="C106" s="178" t="s">
        <v>285</v>
      </c>
      <c r="D106" s="292"/>
      <c r="E106" s="290"/>
      <c r="F106" s="290"/>
      <c r="G106" s="293"/>
    </row>
    <row r="107" spans="1:7" ht="15">
      <c r="A107" s="294"/>
      <c r="B107" s="178"/>
      <c r="C107" s="178" t="s">
        <v>286</v>
      </c>
      <c r="D107" s="292">
        <v>1</v>
      </c>
      <c r="E107" s="290"/>
      <c r="F107" s="290"/>
      <c r="G107" s="293"/>
    </row>
    <row r="108" spans="1:7" ht="15">
      <c r="A108" s="294"/>
      <c r="B108" s="292" t="s">
        <v>212</v>
      </c>
      <c r="C108" s="291"/>
      <c r="D108" s="292"/>
      <c r="E108" s="290"/>
      <c r="F108" s="290"/>
      <c r="G108" s="293"/>
    </row>
    <row r="109" spans="1:7" ht="15">
      <c r="A109" s="294" t="s">
        <v>289</v>
      </c>
      <c r="B109" s="292" t="s">
        <v>290</v>
      </c>
      <c r="C109" s="291"/>
      <c r="D109" s="292">
        <v>122</v>
      </c>
      <c r="E109" s="290"/>
      <c r="F109" s="290"/>
      <c r="G109" s="293"/>
    </row>
    <row r="110" spans="1:7" ht="15">
      <c r="A110" s="294"/>
      <c r="B110" s="292" t="s">
        <v>291</v>
      </c>
      <c r="C110" s="291"/>
      <c r="D110" s="295" t="s">
        <v>301</v>
      </c>
      <c r="E110" s="290"/>
      <c r="F110" s="290"/>
      <c r="G110" s="293"/>
    </row>
    <row r="111" spans="1:7" ht="15">
      <c r="A111" s="289" t="s">
        <v>293</v>
      </c>
      <c r="B111" s="290"/>
      <c r="C111" s="291"/>
      <c r="D111" s="292">
        <v>24</v>
      </c>
      <c r="E111" s="290"/>
      <c r="F111" s="290"/>
      <c r="G111" s="293"/>
    </row>
    <row r="112" spans="1:7" ht="15">
      <c r="A112" s="294" t="s">
        <v>294</v>
      </c>
      <c r="B112" s="292" t="s">
        <v>295</v>
      </c>
      <c r="C112" s="291"/>
      <c r="D112" s="292">
        <v>135</v>
      </c>
      <c r="E112" s="290"/>
      <c r="F112" s="290"/>
      <c r="G112" s="293"/>
    </row>
    <row r="113" spans="1:7" ht="15">
      <c r="A113" s="294"/>
      <c r="B113" s="292" t="s">
        <v>296</v>
      </c>
      <c r="C113" s="291"/>
      <c r="D113" s="292"/>
      <c r="E113" s="290"/>
      <c r="F113" s="290"/>
      <c r="G113" s="293"/>
    </row>
    <row r="114" spans="1:7" ht="15">
      <c r="A114" s="294"/>
      <c r="B114" s="292" t="s">
        <v>212</v>
      </c>
      <c r="C114" s="291"/>
      <c r="D114" s="292"/>
      <c r="E114" s="290"/>
      <c r="F114" s="290"/>
      <c r="G114" s="293"/>
    </row>
    <row r="115" spans="1:7" ht="15">
      <c r="A115" s="294"/>
      <c r="B115" s="292" t="s">
        <v>297</v>
      </c>
      <c r="C115" s="291"/>
      <c r="D115" s="292">
        <v>135</v>
      </c>
      <c r="E115" s="290"/>
      <c r="F115" s="290"/>
      <c r="G115" s="293"/>
    </row>
    <row r="116" spans="1:7" ht="15">
      <c r="A116" s="284" t="s">
        <v>298</v>
      </c>
      <c r="B116" s="285"/>
      <c r="C116" s="286"/>
      <c r="D116" s="287">
        <v>13</v>
      </c>
      <c r="E116" s="285"/>
      <c r="F116" s="285"/>
      <c r="G116" s="288"/>
    </row>
    <row r="119" spans="1:7" ht="15">
      <c r="A119" s="176"/>
      <c r="B119" s="176"/>
      <c r="C119" s="176"/>
      <c r="D119" s="322" t="s">
        <v>302</v>
      </c>
      <c r="E119" s="322"/>
      <c r="F119" s="322"/>
      <c r="G119" s="322"/>
    </row>
    <row r="120" spans="1:7" ht="18" thickBot="1">
      <c r="A120" s="176"/>
      <c r="B120" s="176"/>
      <c r="C120" s="176"/>
      <c r="D120" s="176"/>
      <c r="E120" s="176"/>
      <c r="F120" s="176"/>
      <c r="G120" s="176"/>
    </row>
    <row r="121" spans="1:7" ht="15">
      <c r="A121" s="176"/>
      <c r="B121" s="176"/>
      <c r="C121" s="176"/>
      <c r="D121" s="184" t="s">
        <v>303</v>
      </c>
      <c r="E121" s="179"/>
      <c r="F121" s="179"/>
      <c r="G121" s="180"/>
    </row>
    <row r="122" spans="1:7" ht="15">
      <c r="A122" s="176"/>
      <c r="B122" s="176"/>
      <c r="C122" s="176"/>
      <c r="D122" s="183" t="s">
        <v>304</v>
      </c>
      <c r="E122" s="181"/>
      <c r="F122" s="182"/>
      <c r="G122" s="182"/>
    </row>
    <row r="123" spans="1:7" ht="18" thickBot="1">
      <c r="A123" s="176"/>
      <c r="B123" s="176"/>
      <c r="C123" s="176"/>
      <c r="D123" s="323" t="s">
        <v>305</v>
      </c>
      <c r="E123" s="324"/>
      <c r="F123" s="324"/>
      <c r="G123" s="325"/>
    </row>
  </sheetData>
  <mergeCells count="189">
    <mergeCell ref="A1:G1"/>
    <mergeCell ref="A4:C4"/>
    <mergeCell ref="D4:G4"/>
    <mergeCell ref="A5:C5"/>
    <mergeCell ref="D5:G5"/>
    <mergeCell ref="D119:G119"/>
    <mergeCell ref="D123:G123"/>
    <mergeCell ref="A33:A34"/>
    <mergeCell ref="B33:C33"/>
    <mergeCell ref="D33:G33"/>
    <mergeCell ref="B34:C34"/>
    <mergeCell ref="D34:G34"/>
    <mergeCell ref="D30:G30"/>
    <mergeCell ref="D31:G31"/>
    <mergeCell ref="B32:C32"/>
    <mergeCell ref="D32:G32"/>
    <mergeCell ref="A40:C40"/>
    <mergeCell ref="D40:G40"/>
    <mergeCell ref="A43:C43"/>
    <mergeCell ref="D43:G43"/>
    <mergeCell ref="A44:C44"/>
    <mergeCell ref="D44:G44"/>
    <mergeCell ref="A35:C35"/>
    <mergeCell ref="D35:G35"/>
    <mergeCell ref="D10:G10"/>
    <mergeCell ref="D11:G11"/>
    <mergeCell ref="B12:C12"/>
    <mergeCell ref="D12:G12"/>
    <mergeCell ref="A13:A14"/>
    <mergeCell ref="B13:C13"/>
    <mergeCell ref="D13:G13"/>
    <mergeCell ref="B14:C14"/>
    <mergeCell ref="D14:G14"/>
    <mergeCell ref="A6:A12"/>
    <mergeCell ref="D6:G6"/>
    <mergeCell ref="D7:G7"/>
    <mergeCell ref="D8:G8"/>
    <mergeCell ref="D9:G9"/>
    <mergeCell ref="A24:C24"/>
    <mergeCell ref="D24:G24"/>
    <mergeCell ref="A25:C25"/>
    <mergeCell ref="D25:G25"/>
    <mergeCell ref="A26:A32"/>
    <mergeCell ref="D26:G26"/>
    <mergeCell ref="D27:G27"/>
    <mergeCell ref="D28:G28"/>
    <mergeCell ref="D29:G29"/>
    <mergeCell ref="A20:C20"/>
    <mergeCell ref="D20:G20"/>
    <mergeCell ref="A15:C15"/>
    <mergeCell ref="D15:G15"/>
    <mergeCell ref="A16:A19"/>
    <mergeCell ref="B16:C16"/>
    <mergeCell ref="D16:G16"/>
    <mergeCell ref="B17:C17"/>
    <mergeCell ref="D17:G17"/>
    <mergeCell ref="B18:C18"/>
    <mergeCell ref="D18:G18"/>
    <mergeCell ref="B19:C19"/>
    <mergeCell ref="D19:G19"/>
    <mergeCell ref="A36:A39"/>
    <mergeCell ref="B36:C36"/>
    <mergeCell ref="D36:G36"/>
    <mergeCell ref="B37:C37"/>
    <mergeCell ref="D37:G37"/>
    <mergeCell ref="B38:C38"/>
    <mergeCell ref="D38:G38"/>
    <mergeCell ref="B39:C39"/>
    <mergeCell ref="D39:G39"/>
    <mergeCell ref="A52:A53"/>
    <mergeCell ref="B52:C52"/>
    <mergeCell ref="D52:G52"/>
    <mergeCell ref="B53:C53"/>
    <mergeCell ref="D53:G53"/>
    <mergeCell ref="A45:A51"/>
    <mergeCell ref="D45:G45"/>
    <mergeCell ref="D46:G46"/>
    <mergeCell ref="D47:G47"/>
    <mergeCell ref="D48:G48"/>
    <mergeCell ref="D49:G49"/>
    <mergeCell ref="D50:G50"/>
    <mergeCell ref="B51:C51"/>
    <mergeCell ref="D51:G51"/>
    <mergeCell ref="A59:C59"/>
    <mergeCell ref="D59:G59"/>
    <mergeCell ref="A62:C62"/>
    <mergeCell ref="D62:G62"/>
    <mergeCell ref="A63:C63"/>
    <mergeCell ref="D63:G63"/>
    <mergeCell ref="A54:C54"/>
    <mergeCell ref="D54:G54"/>
    <mergeCell ref="A55:A58"/>
    <mergeCell ref="B55:C55"/>
    <mergeCell ref="D55:G55"/>
    <mergeCell ref="B56:C56"/>
    <mergeCell ref="D56:G56"/>
    <mergeCell ref="B57:C57"/>
    <mergeCell ref="D57:G57"/>
    <mergeCell ref="B58:C58"/>
    <mergeCell ref="D58:G58"/>
    <mergeCell ref="A71:A72"/>
    <mergeCell ref="B71:C71"/>
    <mergeCell ref="D71:G71"/>
    <mergeCell ref="B72:C72"/>
    <mergeCell ref="D72:G72"/>
    <mergeCell ref="A64:A70"/>
    <mergeCell ref="D64:G64"/>
    <mergeCell ref="D65:G65"/>
    <mergeCell ref="D66:G66"/>
    <mergeCell ref="D67:G67"/>
    <mergeCell ref="D68:G68"/>
    <mergeCell ref="D69:G69"/>
    <mergeCell ref="B70:C70"/>
    <mergeCell ref="D70:G70"/>
    <mergeCell ref="A78:C78"/>
    <mergeCell ref="D78:G78"/>
    <mergeCell ref="A81:C81"/>
    <mergeCell ref="D81:G81"/>
    <mergeCell ref="A82:C82"/>
    <mergeCell ref="D82:G82"/>
    <mergeCell ref="A73:C73"/>
    <mergeCell ref="D73:G73"/>
    <mergeCell ref="A74:A77"/>
    <mergeCell ref="B74:C74"/>
    <mergeCell ref="D74:G74"/>
    <mergeCell ref="B75:C75"/>
    <mergeCell ref="D75:G75"/>
    <mergeCell ref="B76:C76"/>
    <mergeCell ref="D76:G76"/>
    <mergeCell ref="B77:C77"/>
    <mergeCell ref="D77:G77"/>
    <mergeCell ref="A90:A91"/>
    <mergeCell ref="B90:C90"/>
    <mergeCell ref="D90:G90"/>
    <mergeCell ref="B91:C91"/>
    <mergeCell ref="D91:G91"/>
    <mergeCell ref="A83:A89"/>
    <mergeCell ref="D83:G83"/>
    <mergeCell ref="D84:G84"/>
    <mergeCell ref="D85:G85"/>
    <mergeCell ref="D86:G86"/>
    <mergeCell ref="D87:G87"/>
    <mergeCell ref="D88:G88"/>
    <mergeCell ref="B89:C89"/>
    <mergeCell ref="D89:G89"/>
    <mergeCell ref="A97:C97"/>
    <mergeCell ref="D97:G97"/>
    <mergeCell ref="A100:C100"/>
    <mergeCell ref="D100:G100"/>
    <mergeCell ref="A101:C101"/>
    <mergeCell ref="D101:G101"/>
    <mergeCell ref="A92:C92"/>
    <mergeCell ref="D92:G92"/>
    <mergeCell ref="A93:A96"/>
    <mergeCell ref="B93:C93"/>
    <mergeCell ref="D93:G93"/>
    <mergeCell ref="B94:C94"/>
    <mergeCell ref="D94:G94"/>
    <mergeCell ref="B95:C95"/>
    <mergeCell ref="D95:G95"/>
    <mergeCell ref="B96:C96"/>
    <mergeCell ref="D96:G96"/>
    <mergeCell ref="A109:A110"/>
    <mergeCell ref="B109:C109"/>
    <mergeCell ref="D109:G109"/>
    <mergeCell ref="B110:C110"/>
    <mergeCell ref="D110:G110"/>
    <mergeCell ref="A102:A108"/>
    <mergeCell ref="D102:G102"/>
    <mergeCell ref="D103:G103"/>
    <mergeCell ref="D104:G104"/>
    <mergeCell ref="D105:G105"/>
    <mergeCell ref="D106:G106"/>
    <mergeCell ref="D107:G107"/>
    <mergeCell ref="B108:C108"/>
    <mergeCell ref="D108:G108"/>
    <mergeCell ref="A116:C116"/>
    <mergeCell ref="D116:G116"/>
    <mergeCell ref="A111:C111"/>
    <mergeCell ref="D111:G111"/>
    <mergeCell ref="A112:A115"/>
    <mergeCell ref="B112:C112"/>
    <mergeCell ref="D112:G112"/>
    <mergeCell ref="B113:C113"/>
    <mergeCell ref="D113:G113"/>
    <mergeCell ref="B114:C114"/>
    <mergeCell ref="D114:G114"/>
    <mergeCell ref="B115:C115"/>
    <mergeCell ref="D115:G115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9"/>
  <sheetViews>
    <sheetView workbookViewId="0" topLeftCell="A1">
      <pane xSplit="4" ySplit="6" topLeftCell="E7" activePane="bottomRight" state="frozen"/>
      <selection pane="topLeft" activeCell="A1" sqref="A1:C39"/>
      <selection pane="topRight" activeCell="A1" sqref="A1:C39"/>
      <selection pane="bottomLeft" activeCell="A1" sqref="A1:C39"/>
      <selection pane="bottomRight" activeCell="A1" sqref="A1:C39"/>
    </sheetView>
  </sheetViews>
  <sheetFormatPr defaultColWidth="9.140625" defaultRowHeight="15"/>
  <cols>
    <col min="1" max="1" width="17.140625" style="0" customWidth="1"/>
    <col min="2" max="2" width="15.140625" style="0" customWidth="1"/>
    <col min="3" max="3" width="11.421875" style="0" customWidth="1"/>
    <col min="4" max="4" width="15.140625" style="57" customWidth="1"/>
    <col min="5" max="14" width="8.57421875" style="0" customWidth="1"/>
    <col min="19" max="19" width="9.00390625" style="8" customWidth="1"/>
    <col min="20" max="20" width="30.57421875" style="0" customWidth="1"/>
  </cols>
  <sheetData>
    <row r="1" spans="1:19" ht="35.25" customHeight="1" thickBot="1">
      <c r="A1" s="354" t="s">
        <v>61</v>
      </c>
      <c r="B1" s="354"/>
      <c r="C1" s="354"/>
      <c r="D1" s="354"/>
      <c r="E1" s="354"/>
      <c r="F1" s="354"/>
      <c r="G1" s="354"/>
      <c r="H1" s="354"/>
      <c r="I1" s="354"/>
      <c r="J1" s="354"/>
      <c r="S1"/>
    </row>
    <row r="2" ht="18" thickTop="1"/>
    <row r="3" spans="1:4" ht="21.75" customHeight="1">
      <c r="A3" s="11" t="s">
        <v>60</v>
      </c>
      <c r="B3" s="11"/>
      <c r="C3" s="11"/>
      <c r="D3" s="64"/>
    </row>
    <row r="4" spans="9:19" ht="15">
      <c r="I4" s="83" t="s">
        <v>59</v>
      </c>
      <c r="S4"/>
    </row>
    <row r="5" spans="1:19" ht="20.1" customHeight="1">
      <c r="A5" s="405" t="s">
        <v>190</v>
      </c>
      <c r="B5" s="400" t="s">
        <v>191</v>
      </c>
      <c r="C5" s="400" t="s">
        <v>192</v>
      </c>
      <c r="D5" s="403" t="s">
        <v>193</v>
      </c>
      <c r="E5" s="403">
        <v>2009</v>
      </c>
      <c r="F5" s="400" t="s">
        <v>194</v>
      </c>
      <c r="G5" s="403">
        <v>2010</v>
      </c>
      <c r="H5" s="400" t="s">
        <v>194</v>
      </c>
      <c r="I5" s="403">
        <v>2011</v>
      </c>
      <c r="J5" s="400" t="s">
        <v>194</v>
      </c>
      <c r="K5" s="403">
        <v>2012</v>
      </c>
      <c r="L5" s="400" t="s">
        <v>194</v>
      </c>
      <c r="M5" s="400">
        <v>2013</v>
      </c>
      <c r="N5" s="400" t="s">
        <v>194</v>
      </c>
      <c r="O5" s="400" t="s">
        <v>195</v>
      </c>
      <c r="P5" s="400"/>
      <c r="Q5" s="400"/>
      <c r="R5" s="401"/>
      <c r="S5"/>
    </row>
    <row r="6" spans="1:19" ht="20.1" customHeight="1">
      <c r="A6" s="406"/>
      <c r="B6" s="402"/>
      <c r="C6" s="402"/>
      <c r="D6" s="404"/>
      <c r="E6" s="404"/>
      <c r="F6" s="402"/>
      <c r="G6" s="404"/>
      <c r="H6" s="402"/>
      <c r="I6" s="404"/>
      <c r="J6" s="402"/>
      <c r="K6" s="404"/>
      <c r="L6" s="402"/>
      <c r="M6" s="402"/>
      <c r="N6" s="402"/>
      <c r="O6" s="152" t="s">
        <v>196</v>
      </c>
      <c r="P6" s="152" t="s">
        <v>197</v>
      </c>
      <c r="Q6" s="147" t="s">
        <v>219</v>
      </c>
      <c r="R6" s="146" t="s">
        <v>198</v>
      </c>
      <c r="S6"/>
    </row>
    <row r="7" spans="1:19" ht="32.25" customHeight="1">
      <c r="A7" s="417" t="s">
        <v>199</v>
      </c>
      <c r="B7" s="156" t="s">
        <v>260</v>
      </c>
      <c r="C7" s="156" t="s">
        <v>257</v>
      </c>
      <c r="D7" s="158" t="s">
        <v>262</v>
      </c>
      <c r="E7" s="162">
        <v>2363</v>
      </c>
      <c r="F7" s="163">
        <v>11</v>
      </c>
      <c r="G7" s="162">
        <v>2324</v>
      </c>
      <c r="H7" s="162">
        <v>11</v>
      </c>
      <c r="I7" s="162">
        <v>2402</v>
      </c>
      <c r="J7" s="163">
        <v>11</v>
      </c>
      <c r="K7" s="163">
        <v>250</v>
      </c>
      <c r="L7" s="163">
        <v>1</v>
      </c>
      <c r="M7" s="163">
        <v>0</v>
      </c>
      <c r="N7" s="163">
        <v>0</v>
      </c>
      <c r="O7" s="143"/>
      <c r="P7" s="3"/>
      <c r="Q7" s="3"/>
      <c r="R7" s="2"/>
      <c r="S7"/>
    </row>
    <row r="8" spans="1:19" ht="32.25" customHeight="1">
      <c r="A8" s="418"/>
      <c r="B8" s="156" t="s">
        <v>261</v>
      </c>
      <c r="C8" s="156" t="s">
        <v>258</v>
      </c>
      <c r="D8" s="158" t="s">
        <v>263</v>
      </c>
      <c r="E8" s="162">
        <v>18439</v>
      </c>
      <c r="F8" s="163">
        <v>11</v>
      </c>
      <c r="G8" s="162">
        <v>22243</v>
      </c>
      <c r="H8" s="162">
        <v>13</v>
      </c>
      <c r="I8" s="162">
        <v>19751</v>
      </c>
      <c r="J8" s="163">
        <v>13</v>
      </c>
      <c r="K8" s="163">
        <v>15938</v>
      </c>
      <c r="L8" s="163">
        <v>10</v>
      </c>
      <c r="M8" s="163">
        <v>19267</v>
      </c>
      <c r="N8" s="163">
        <v>11</v>
      </c>
      <c r="O8" s="143"/>
      <c r="P8" s="3"/>
      <c r="Q8" s="3"/>
      <c r="R8" s="2"/>
      <c r="S8"/>
    </row>
    <row r="9" spans="1:19" ht="32.25" customHeight="1">
      <c r="A9" s="419"/>
      <c r="B9" s="156" t="s">
        <v>261</v>
      </c>
      <c r="C9" s="156" t="s">
        <v>259</v>
      </c>
      <c r="D9" s="158" t="s">
        <v>263</v>
      </c>
      <c r="E9" s="162">
        <f>SUM(E7:E8)</f>
        <v>20802</v>
      </c>
      <c r="F9" s="162">
        <f aca="true" t="shared" si="0" ref="F9:N9">SUM(F7:F8)</f>
        <v>22</v>
      </c>
      <c r="G9" s="162">
        <f t="shared" si="0"/>
        <v>24567</v>
      </c>
      <c r="H9" s="162">
        <f t="shared" si="0"/>
        <v>24</v>
      </c>
      <c r="I9" s="162">
        <f t="shared" si="0"/>
        <v>22153</v>
      </c>
      <c r="J9" s="162">
        <f t="shared" si="0"/>
        <v>24</v>
      </c>
      <c r="K9" s="162">
        <f t="shared" si="0"/>
        <v>16188</v>
      </c>
      <c r="L9" s="162">
        <f t="shared" si="0"/>
        <v>11</v>
      </c>
      <c r="M9" s="162">
        <f t="shared" si="0"/>
        <v>19267</v>
      </c>
      <c r="N9" s="162">
        <f t="shared" si="0"/>
        <v>11</v>
      </c>
      <c r="O9" s="143"/>
      <c r="P9" s="3"/>
      <c r="Q9" s="3"/>
      <c r="R9" s="2"/>
      <c r="S9"/>
    </row>
    <row r="10" spans="1:24" ht="32.25" customHeight="1">
      <c r="A10" s="145" t="s">
        <v>201</v>
      </c>
      <c r="B10" s="156" t="s">
        <v>260</v>
      </c>
      <c r="C10" s="156" t="s">
        <v>264</v>
      </c>
      <c r="D10" s="157" t="s">
        <v>200</v>
      </c>
      <c r="E10" s="164"/>
      <c r="F10" s="163"/>
      <c r="G10" s="164"/>
      <c r="H10" s="164"/>
      <c r="I10" s="164"/>
      <c r="J10" s="163"/>
      <c r="K10" s="163"/>
      <c r="L10" s="163"/>
      <c r="M10" s="163"/>
      <c r="N10" s="163"/>
      <c r="O10" s="143"/>
      <c r="P10" s="3"/>
      <c r="Q10" s="3"/>
      <c r="R10" s="2"/>
      <c r="S10"/>
      <c r="X10" s="8"/>
    </row>
    <row r="11" spans="1:24" ht="32.25" customHeight="1">
      <c r="A11" s="417" t="s">
        <v>202</v>
      </c>
      <c r="B11" s="156" t="s">
        <v>260</v>
      </c>
      <c r="C11" s="156" t="s">
        <v>265</v>
      </c>
      <c r="D11" s="158" t="s">
        <v>262</v>
      </c>
      <c r="E11" s="164">
        <v>1220</v>
      </c>
      <c r="F11" s="163">
        <v>41</v>
      </c>
      <c r="G11" s="164">
        <v>3348</v>
      </c>
      <c r="H11" s="164">
        <v>113</v>
      </c>
      <c r="I11" s="164">
        <v>3667</v>
      </c>
      <c r="J11" s="163">
        <v>129</v>
      </c>
      <c r="K11" s="163">
        <v>5671</v>
      </c>
      <c r="L11" s="163">
        <v>205</v>
      </c>
      <c r="M11" s="163">
        <v>4993</v>
      </c>
      <c r="N11" s="163">
        <v>199</v>
      </c>
      <c r="O11" s="143"/>
      <c r="P11" s="3"/>
      <c r="Q11" s="3"/>
      <c r="R11" s="2"/>
      <c r="S11"/>
      <c r="X11" s="8"/>
    </row>
    <row r="12" spans="1:24" ht="32.25" customHeight="1">
      <c r="A12" s="418"/>
      <c r="B12" s="156" t="s">
        <v>261</v>
      </c>
      <c r="C12" s="156" t="s">
        <v>266</v>
      </c>
      <c r="D12" s="158" t="s">
        <v>267</v>
      </c>
      <c r="E12" s="164">
        <v>29450</v>
      </c>
      <c r="F12" s="163">
        <v>155</v>
      </c>
      <c r="G12" s="164">
        <v>53568</v>
      </c>
      <c r="H12" s="164">
        <v>192</v>
      </c>
      <c r="I12" s="164">
        <v>63054</v>
      </c>
      <c r="J12" s="163">
        <v>226</v>
      </c>
      <c r="K12" s="163">
        <v>76127</v>
      </c>
      <c r="L12" s="163">
        <v>283</v>
      </c>
      <c r="M12" s="163">
        <v>69223</v>
      </c>
      <c r="N12" s="163">
        <v>290</v>
      </c>
      <c r="O12" s="143"/>
      <c r="P12" s="3"/>
      <c r="Q12" s="3"/>
      <c r="R12" s="2"/>
      <c r="S12"/>
      <c r="X12" s="151"/>
    </row>
    <row r="13" spans="1:24" ht="32.25" customHeight="1">
      <c r="A13" s="419"/>
      <c r="B13" s="156" t="s">
        <v>274</v>
      </c>
      <c r="C13" s="156"/>
      <c r="D13" s="158"/>
      <c r="E13" s="164">
        <f>SUM(E11:E12)</f>
        <v>30670</v>
      </c>
      <c r="F13" s="164">
        <f aca="true" t="shared" si="1" ref="F13:N13">SUM(F11:F12)</f>
        <v>196</v>
      </c>
      <c r="G13" s="164">
        <f t="shared" si="1"/>
        <v>56916</v>
      </c>
      <c r="H13" s="164">
        <f t="shared" si="1"/>
        <v>305</v>
      </c>
      <c r="I13" s="164">
        <f t="shared" si="1"/>
        <v>66721</v>
      </c>
      <c r="J13" s="164">
        <f t="shared" si="1"/>
        <v>355</v>
      </c>
      <c r="K13" s="164">
        <f t="shared" si="1"/>
        <v>81798</v>
      </c>
      <c r="L13" s="164">
        <f t="shared" si="1"/>
        <v>488</v>
      </c>
      <c r="M13" s="164">
        <f t="shared" si="1"/>
        <v>74216</v>
      </c>
      <c r="N13" s="164">
        <f t="shared" si="1"/>
        <v>489</v>
      </c>
      <c r="O13" s="143"/>
      <c r="P13" s="3"/>
      <c r="Q13" s="3"/>
      <c r="R13" s="2"/>
      <c r="S13"/>
      <c r="X13" s="151"/>
    </row>
    <row r="14" spans="1:24" ht="32.25" customHeight="1">
      <c r="A14" s="145" t="s">
        <v>203</v>
      </c>
      <c r="B14" s="156" t="s">
        <v>260</v>
      </c>
      <c r="C14" s="156" t="s">
        <v>264</v>
      </c>
      <c r="D14" s="157" t="s">
        <v>200</v>
      </c>
      <c r="E14" s="164"/>
      <c r="F14" s="163"/>
      <c r="G14" s="164"/>
      <c r="H14" s="164"/>
      <c r="I14" s="164"/>
      <c r="J14" s="163"/>
      <c r="K14" s="163"/>
      <c r="L14" s="163"/>
      <c r="M14" s="163"/>
      <c r="N14" s="163"/>
      <c r="O14" s="143"/>
      <c r="P14" s="3"/>
      <c r="Q14" s="3"/>
      <c r="R14" s="2"/>
      <c r="S14"/>
      <c r="X14" s="8"/>
    </row>
    <row r="15" spans="1:24" ht="32.25" customHeight="1">
      <c r="A15" s="145" t="s">
        <v>204</v>
      </c>
      <c r="B15" s="156" t="s">
        <v>260</v>
      </c>
      <c r="C15" s="156" t="s">
        <v>264</v>
      </c>
      <c r="D15" s="157" t="s">
        <v>200</v>
      </c>
      <c r="E15" s="164"/>
      <c r="F15" s="163"/>
      <c r="G15" s="164"/>
      <c r="H15" s="164"/>
      <c r="I15" s="164"/>
      <c r="J15" s="163"/>
      <c r="K15" s="163"/>
      <c r="L15" s="163"/>
      <c r="M15" s="163"/>
      <c r="N15" s="163"/>
      <c r="O15" s="143"/>
      <c r="P15" s="3"/>
      <c r="Q15" s="3"/>
      <c r="R15" s="2"/>
      <c r="S15"/>
      <c r="X15" s="8"/>
    </row>
    <row r="16" spans="1:24" ht="32.25" customHeight="1">
      <c r="A16" s="145" t="s">
        <v>205</v>
      </c>
      <c r="B16" s="156" t="s">
        <v>260</v>
      </c>
      <c r="C16" s="144"/>
      <c r="D16" s="158" t="s">
        <v>262</v>
      </c>
      <c r="E16" s="164">
        <v>88112</v>
      </c>
      <c r="F16" s="163">
        <v>157</v>
      </c>
      <c r="G16" s="164">
        <v>111997</v>
      </c>
      <c r="H16" s="164">
        <v>184</v>
      </c>
      <c r="I16" s="164">
        <v>111136</v>
      </c>
      <c r="J16" s="163">
        <v>184</v>
      </c>
      <c r="K16" s="163">
        <v>136397</v>
      </c>
      <c r="L16" s="163">
        <v>224</v>
      </c>
      <c r="M16" s="163">
        <v>154112</v>
      </c>
      <c r="N16" s="163">
        <v>264</v>
      </c>
      <c r="O16" s="143"/>
      <c r="P16" s="3"/>
      <c r="Q16" s="3"/>
      <c r="R16" s="2"/>
      <c r="S16"/>
      <c r="X16" s="8"/>
    </row>
    <row r="17" spans="1:24" ht="32.25" customHeight="1">
      <c r="A17" s="417" t="s">
        <v>206</v>
      </c>
      <c r="B17" s="156" t="s">
        <v>260</v>
      </c>
      <c r="C17" s="156" t="s">
        <v>271</v>
      </c>
      <c r="D17" s="158" t="s">
        <v>262</v>
      </c>
      <c r="E17" s="164">
        <v>5320</v>
      </c>
      <c r="F17" s="163">
        <v>266</v>
      </c>
      <c r="G17" s="164">
        <v>9440</v>
      </c>
      <c r="H17" s="164">
        <v>312</v>
      </c>
      <c r="I17" s="164">
        <v>9980</v>
      </c>
      <c r="J17" s="163">
        <v>326</v>
      </c>
      <c r="K17" s="163">
        <v>11630</v>
      </c>
      <c r="L17" s="163">
        <v>381</v>
      </c>
      <c r="M17" s="163">
        <v>13120</v>
      </c>
      <c r="N17" s="163">
        <v>427</v>
      </c>
      <c r="O17" s="143"/>
      <c r="P17" s="3"/>
      <c r="Q17" s="3"/>
      <c r="R17" s="2"/>
      <c r="S17"/>
      <c r="X17" s="8"/>
    </row>
    <row r="18" spans="1:24" ht="32.25" customHeight="1">
      <c r="A18" s="418"/>
      <c r="B18" s="156" t="s">
        <v>261</v>
      </c>
      <c r="C18" s="158" t="s">
        <v>272</v>
      </c>
      <c r="D18" s="158" t="s">
        <v>262</v>
      </c>
      <c r="E18" s="164"/>
      <c r="F18" s="163"/>
      <c r="G18" s="164"/>
      <c r="H18" s="164"/>
      <c r="I18" s="164">
        <v>114218</v>
      </c>
      <c r="J18" s="163">
        <v>157</v>
      </c>
      <c r="K18" s="163">
        <v>114212</v>
      </c>
      <c r="L18" s="163">
        <v>169</v>
      </c>
      <c r="M18" s="163"/>
      <c r="N18" s="163"/>
      <c r="O18" s="143"/>
      <c r="P18" s="3"/>
      <c r="Q18" s="3"/>
      <c r="R18" s="2"/>
      <c r="S18"/>
      <c r="X18" s="151"/>
    </row>
    <row r="19" spans="1:24" ht="32.25" customHeight="1">
      <c r="A19" s="418"/>
      <c r="B19" s="156" t="s">
        <v>260</v>
      </c>
      <c r="C19" s="158" t="s">
        <v>273</v>
      </c>
      <c r="D19" s="158" t="s">
        <v>262</v>
      </c>
      <c r="E19" s="164">
        <v>15428</v>
      </c>
      <c r="F19" s="163">
        <v>24</v>
      </c>
      <c r="G19" s="164">
        <v>10810</v>
      </c>
      <c r="H19" s="164">
        <v>17</v>
      </c>
      <c r="I19" s="164">
        <v>15797</v>
      </c>
      <c r="J19" s="163">
        <v>21</v>
      </c>
      <c r="K19" s="163">
        <v>26174</v>
      </c>
      <c r="L19" s="163">
        <v>36</v>
      </c>
      <c r="M19" s="163">
        <v>26714</v>
      </c>
      <c r="N19" s="163">
        <v>24</v>
      </c>
      <c r="O19" s="143"/>
      <c r="P19" s="3"/>
      <c r="Q19" s="3"/>
      <c r="R19" s="2"/>
      <c r="S19"/>
      <c r="X19" s="151"/>
    </row>
    <row r="20" spans="1:24" ht="32.25" customHeight="1">
      <c r="A20" s="418"/>
      <c r="B20" s="156" t="s">
        <v>260</v>
      </c>
      <c r="C20" s="158" t="s">
        <v>279</v>
      </c>
      <c r="D20" s="158" t="s">
        <v>278</v>
      </c>
      <c r="E20" s="164">
        <v>28771</v>
      </c>
      <c r="F20" s="163">
        <v>288</v>
      </c>
      <c r="G20" s="164">
        <v>3330</v>
      </c>
      <c r="H20" s="164">
        <v>333</v>
      </c>
      <c r="I20" s="164">
        <v>8108</v>
      </c>
      <c r="J20" s="163">
        <v>345</v>
      </c>
      <c r="K20" s="163">
        <v>10666</v>
      </c>
      <c r="L20" s="163">
        <v>404</v>
      </c>
      <c r="M20" s="163">
        <v>6092</v>
      </c>
      <c r="N20" s="163">
        <v>426</v>
      </c>
      <c r="O20" s="143"/>
      <c r="P20" s="3"/>
      <c r="Q20" s="3"/>
      <c r="R20" s="2"/>
      <c r="S20"/>
      <c r="X20" s="151"/>
    </row>
    <row r="21" spans="1:24" ht="32.25" customHeight="1">
      <c r="A21" s="419"/>
      <c r="B21" s="156" t="s">
        <v>274</v>
      </c>
      <c r="C21" s="158"/>
      <c r="D21" s="158"/>
      <c r="E21" s="164">
        <f>SUM(E17:E20)</f>
        <v>49519</v>
      </c>
      <c r="F21" s="164">
        <f aca="true" t="shared" si="2" ref="F21:N21">SUM(F17:F20)</f>
        <v>578</v>
      </c>
      <c r="G21" s="164">
        <f t="shared" si="2"/>
        <v>23580</v>
      </c>
      <c r="H21" s="164">
        <f t="shared" si="2"/>
        <v>662</v>
      </c>
      <c r="I21" s="164">
        <f t="shared" si="2"/>
        <v>148103</v>
      </c>
      <c r="J21" s="164">
        <f t="shared" si="2"/>
        <v>849</v>
      </c>
      <c r="K21" s="164">
        <f t="shared" si="2"/>
        <v>162682</v>
      </c>
      <c r="L21" s="164">
        <f t="shared" si="2"/>
        <v>990</v>
      </c>
      <c r="M21" s="164">
        <f t="shared" si="2"/>
        <v>45926</v>
      </c>
      <c r="N21" s="164">
        <f t="shared" si="2"/>
        <v>877</v>
      </c>
      <c r="O21" s="143"/>
      <c r="P21" s="3"/>
      <c r="Q21" s="3"/>
      <c r="R21" s="2"/>
      <c r="S21"/>
      <c r="X21" s="151"/>
    </row>
    <row r="22" spans="1:24" ht="32.25" customHeight="1">
      <c r="A22" s="417" t="s">
        <v>207</v>
      </c>
      <c r="B22" s="156" t="s">
        <v>260</v>
      </c>
      <c r="C22" s="156" t="s">
        <v>275</v>
      </c>
      <c r="D22" s="158" t="s">
        <v>262</v>
      </c>
      <c r="E22" s="164">
        <v>3040</v>
      </c>
      <c r="F22" s="163">
        <v>148</v>
      </c>
      <c r="G22" s="164"/>
      <c r="H22" s="164"/>
      <c r="I22" s="164">
        <v>1200</v>
      </c>
      <c r="J22" s="163">
        <v>40</v>
      </c>
      <c r="K22" s="163"/>
      <c r="L22" s="163"/>
      <c r="M22" s="163"/>
      <c r="N22" s="163"/>
      <c r="O22" s="143"/>
      <c r="P22" s="3"/>
      <c r="Q22" s="3"/>
      <c r="R22" s="2"/>
      <c r="S22"/>
      <c r="X22" s="8"/>
    </row>
    <row r="23" spans="1:24" ht="32.25" customHeight="1">
      <c r="A23" s="418"/>
      <c r="B23" s="156" t="s">
        <v>260</v>
      </c>
      <c r="C23" s="156" t="s">
        <v>275</v>
      </c>
      <c r="D23" s="158" t="s">
        <v>278</v>
      </c>
      <c r="E23" s="164"/>
      <c r="F23" s="163"/>
      <c r="G23" s="164"/>
      <c r="H23" s="164"/>
      <c r="I23" s="164">
        <v>6000</v>
      </c>
      <c r="J23" s="163">
        <v>345</v>
      </c>
      <c r="K23" s="163">
        <v>4210</v>
      </c>
      <c r="L23" s="163">
        <v>290</v>
      </c>
      <c r="M23" s="163">
        <v>4930</v>
      </c>
      <c r="N23" s="163">
        <v>296</v>
      </c>
      <c r="O23" s="143"/>
      <c r="P23" s="3"/>
      <c r="Q23" s="3"/>
      <c r="R23" s="2"/>
      <c r="S23"/>
      <c r="X23" s="151"/>
    </row>
    <row r="24" spans="1:24" ht="32.25" customHeight="1">
      <c r="A24" s="418"/>
      <c r="B24" s="156" t="s">
        <v>260</v>
      </c>
      <c r="C24" s="156" t="s">
        <v>276</v>
      </c>
      <c r="D24" s="158" t="s">
        <v>262</v>
      </c>
      <c r="E24" s="164"/>
      <c r="F24" s="163"/>
      <c r="G24" s="164"/>
      <c r="H24" s="164"/>
      <c r="I24" s="164">
        <v>1980</v>
      </c>
      <c r="J24" s="163">
        <v>66</v>
      </c>
      <c r="K24" s="163">
        <v>3000</v>
      </c>
      <c r="L24" s="163">
        <v>100</v>
      </c>
      <c r="M24" s="163"/>
      <c r="N24" s="163"/>
      <c r="O24" s="143"/>
      <c r="P24" s="3"/>
      <c r="Q24" s="3"/>
      <c r="R24" s="2"/>
      <c r="S24"/>
      <c r="X24" s="151"/>
    </row>
    <row r="25" spans="1:24" ht="32.25" customHeight="1">
      <c r="A25" s="419"/>
      <c r="B25" s="156" t="s">
        <v>274</v>
      </c>
      <c r="C25" s="156"/>
      <c r="D25" s="158"/>
      <c r="E25" s="164">
        <f>SUM(E22:E24)</f>
        <v>3040</v>
      </c>
      <c r="F25" s="164">
        <f aca="true" t="shared" si="3" ref="F25:N25">SUM(F22:F24)</f>
        <v>148</v>
      </c>
      <c r="G25" s="164">
        <f t="shared" si="3"/>
        <v>0</v>
      </c>
      <c r="H25" s="164">
        <f t="shared" si="3"/>
        <v>0</v>
      </c>
      <c r="I25" s="164">
        <f t="shared" si="3"/>
        <v>9180</v>
      </c>
      <c r="J25" s="164">
        <f t="shared" si="3"/>
        <v>451</v>
      </c>
      <c r="K25" s="164">
        <f t="shared" si="3"/>
        <v>7210</v>
      </c>
      <c r="L25" s="164">
        <f t="shared" si="3"/>
        <v>390</v>
      </c>
      <c r="M25" s="164">
        <f t="shared" si="3"/>
        <v>4930</v>
      </c>
      <c r="N25" s="164">
        <f t="shared" si="3"/>
        <v>296</v>
      </c>
      <c r="O25" s="143"/>
      <c r="P25" s="3"/>
      <c r="Q25" s="3"/>
      <c r="R25" s="2"/>
      <c r="S25"/>
      <c r="X25" s="151"/>
    </row>
    <row r="26" spans="1:24" ht="32.25" customHeight="1">
      <c r="A26" s="145" t="s">
        <v>208</v>
      </c>
      <c r="B26" s="156" t="s">
        <v>260</v>
      </c>
      <c r="C26" s="156" t="s">
        <v>264</v>
      </c>
      <c r="D26" s="157" t="s">
        <v>200</v>
      </c>
      <c r="E26" s="164"/>
      <c r="F26" s="163"/>
      <c r="G26" s="164"/>
      <c r="H26" s="164"/>
      <c r="I26" s="164"/>
      <c r="J26" s="163"/>
      <c r="K26" s="163"/>
      <c r="L26" s="163"/>
      <c r="M26" s="163"/>
      <c r="N26" s="163"/>
      <c r="O26" s="143"/>
      <c r="P26" s="3"/>
      <c r="Q26" s="3"/>
      <c r="R26" s="2"/>
      <c r="S26"/>
      <c r="X26" s="8"/>
    </row>
    <row r="27" spans="1:24" ht="32.25" customHeight="1">
      <c r="A27" s="145" t="s">
        <v>209</v>
      </c>
      <c r="B27" s="156" t="s">
        <v>260</v>
      </c>
      <c r="C27" s="264" t="s">
        <v>340</v>
      </c>
      <c r="D27" s="253" t="s">
        <v>341</v>
      </c>
      <c r="E27" s="170">
        <v>5200</v>
      </c>
      <c r="F27" s="171">
        <v>288</v>
      </c>
      <c r="G27" s="170">
        <v>4900</v>
      </c>
      <c r="H27" s="170">
        <v>333</v>
      </c>
      <c r="I27" s="170">
        <v>5180</v>
      </c>
      <c r="J27" s="171">
        <v>336</v>
      </c>
      <c r="K27" s="171">
        <v>5196</v>
      </c>
      <c r="L27" s="171">
        <v>404</v>
      </c>
      <c r="M27" s="171">
        <v>999</v>
      </c>
      <c r="N27" s="171">
        <v>426</v>
      </c>
      <c r="O27" s="143"/>
      <c r="P27" s="3"/>
      <c r="Q27" s="3"/>
      <c r="R27" s="2"/>
      <c r="S27"/>
      <c r="X27" s="8"/>
    </row>
    <row r="28" spans="1:24" ht="32.25" customHeight="1">
      <c r="A28" s="145" t="s">
        <v>210</v>
      </c>
      <c r="B28" s="156" t="s">
        <v>260</v>
      </c>
      <c r="C28" s="156" t="s">
        <v>264</v>
      </c>
      <c r="D28" s="157" t="s">
        <v>200</v>
      </c>
      <c r="E28" s="164"/>
      <c r="F28" s="163"/>
      <c r="G28" s="164"/>
      <c r="H28" s="164"/>
      <c r="I28" s="164"/>
      <c r="J28" s="163"/>
      <c r="K28" s="163"/>
      <c r="L28" s="163"/>
      <c r="M28" s="163"/>
      <c r="N28" s="163"/>
      <c r="O28" s="143"/>
      <c r="P28" s="3"/>
      <c r="Q28" s="3"/>
      <c r="R28" s="2"/>
      <c r="S28"/>
      <c r="X28" s="8"/>
    </row>
    <row r="29" spans="1:24" ht="32.25" customHeight="1">
      <c r="A29" s="145" t="s">
        <v>211</v>
      </c>
      <c r="B29" s="156" t="s">
        <v>260</v>
      </c>
      <c r="C29" s="156" t="s">
        <v>264</v>
      </c>
      <c r="D29" s="157" t="s">
        <v>200</v>
      </c>
      <c r="E29" s="164"/>
      <c r="F29" s="163"/>
      <c r="G29" s="164"/>
      <c r="H29" s="164"/>
      <c r="I29" s="164"/>
      <c r="J29" s="163"/>
      <c r="K29" s="163"/>
      <c r="L29" s="163"/>
      <c r="M29" s="163"/>
      <c r="N29" s="163"/>
      <c r="O29" s="143"/>
      <c r="P29" s="3"/>
      <c r="Q29" s="3"/>
      <c r="R29" s="2"/>
      <c r="S29"/>
      <c r="X29" s="8"/>
    </row>
    <row r="30" spans="1:24" ht="32.25" customHeight="1">
      <c r="A30" s="417" t="s">
        <v>212</v>
      </c>
      <c r="B30" s="169" t="s">
        <v>260</v>
      </c>
      <c r="C30" s="175" t="s">
        <v>277</v>
      </c>
      <c r="D30" s="175" t="s">
        <v>262</v>
      </c>
      <c r="E30" s="170">
        <v>600</v>
      </c>
      <c r="F30" s="171">
        <v>6</v>
      </c>
      <c r="G30" s="170">
        <v>500</v>
      </c>
      <c r="H30" s="170">
        <v>5</v>
      </c>
      <c r="I30" s="170">
        <v>600</v>
      </c>
      <c r="J30" s="171">
        <v>6</v>
      </c>
      <c r="K30" s="171">
        <v>400</v>
      </c>
      <c r="L30" s="171">
        <v>4</v>
      </c>
      <c r="M30" s="171">
        <v>400</v>
      </c>
      <c r="N30" s="171">
        <v>4</v>
      </c>
      <c r="O30" s="172"/>
      <c r="P30" s="173"/>
      <c r="Q30" s="173"/>
      <c r="R30" s="174"/>
      <c r="S30"/>
      <c r="X30" s="151"/>
    </row>
    <row r="31" spans="1:24" s="265" customFormat="1" ht="32.25" customHeight="1">
      <c r="A31" s="418"/>
      <c r="B31" s="252" t="s">
        <v>343</v>
      </c>
      <c r="C31" s="254" t="s">
        <v>344</v>
      </c>
      <c r="D31" s="254" t="s">
        <v>345</v>
      </c>
      <c r="E31" s="170">
        <v>0</v>
      </c>
      <c r="F31" s="171">
        <v>0</v>
      </c>
      <c r="G31" s="170">
        <v>95</v>
      </c>
      <c r="H31" s="170">
        <v>333</v>
      </c>
      <c r="I31" s="170">
        <v>226</v>
      </c>
      <c r="J31" s="171">
        <v>345</v>
      </c>
      <c r="K31" s="171">
        <v>372</v>
      </c>
      <c r="L31" s="171">
        <v>404</v>
      </c>
      <c r="M31" s="171">
        <v>119</v>
      </c>
      <c r="N31" s="171">
        <v>426</v>
      </c>
      <c r="O31" s="172"/>
      <c r="P31" s="173"/>
      <c r="Q31" s="173"/>
      <c r="R31" s="174"/>
      <c r="X31" s="266"/>
    </row>
    <row r="32" spans="1:24" ht="32.25" customHeight="1">
      <c r="A32" s="418"/>
      <c r="B32" s="169" t="s">
        <v>260</v>
      </c>
      <c r="C32" s="252" t="s">
        <v>342</v>
      </c>
      <c r="D32" s="175" t="s">
        <v>278</v>
      </c>
      <c r="E32" s="170">
        <v>1444</v>
      </c>
      <c r="F32" s="171">
        <v>19</v>
      </c>
      <c r="G32" s="170">
        <v>0</v>
      </c>
      <c r="H32" s="170">
        <v>0</v>
      </c>
      <c r="I32" s="170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2"/>
      <c r="P32" s="173"/>
      <c r="Q32" s="173"/>
      <c r="R32" s="174"/>
      <c r="S32"/>
      <c r="X32" s="151"/>
    </row>
    <row r="33" spans="1:24" ht="32.25" customHeight="1">
      <c r="A33" s="441"/>
      <c r="B33" s="159" t="s">
        <v>274</v>
      </c>
      <c r="C33" s="168"/>
      <c r="D33" s="160"/>
      <c r="E33" s="165">
        <f>SUM(E30:E32)</f>
        <v>2044</v>
      </c>
      <c r="F33" s="165">
        <f aca="true" t="shared" si="4" ref="F33:N33">SUM(F30:F32)</f>
        <v>25</v>
      </c>
      <c r="G33" s="165">
        <f t="shared" si="4"/>
        <v>595</v>
      </c>
      <c r="H33" s="165">
        <f t="shared" si="4"/>
        <v>338</v>
      </c>
      <c r="I33" s="165">
        <f t="shared" si="4"/>
        <v>826</v>
      </c>
      <c r="J33" s="165">
        <f t="shared" si="4"/>
        <v>351</v>
      </c>
      <c r="K33" s="165">
        <f t="shared" si="4"/>
        <v>772</v>
      </c>
      <c r="L33" s="165">
        <f t="shared" si="4"/>
        <v>408</v>
      </c>
      <c r="M33" s="165">
        <f t="shared" si="4"/>
        <v>519</v>
      </c>
      <c r="N33" s="165">
        <f t="shared" si="4"/>
        <v>430</v>
      </c>
      <c r="O33" s="161"/>
      <c r="P33" s="1"/>
      <c r="Q33" s="1"/>
      <c r="R33" s="12"/>
      <c r="S33"/>
      <c r="X33" s="8"/>
    </row>
    <row r="35" spans="1:4" ht="21.75" customHeight="1">
      <c r="A35" s="11" t="s">
        <v>58</v>
      </c>
      <c r="B35" s="11"/>
      <c r="C35" s="11"/>
      <c r="D35" s="64"/>
    </row>
    <row r="37" spans="1:10" ht="32.25" customHeight="1">
      <c r="A37" s="10" t="s">
        <v>3</v>
      </c>
      <c r="B37" s="432" t="s">
        <v>57</v>
      </c>
      <c r="C37" s="433"/>
      <c r="D37" s="433"/>
      <c r="E37" s="434"/>
      <c r="F37" s="435" t="s">
        <v>56</v>
      </c>
      <c r="G37" s="436"/>
      <c r="H37" s="437"/>
      <c r="I37" s="430" t="s">
        <v>55</v>
      </c>
      <c r="J37" s="431"/>
    </row>
    <row r="38" spans="1:10" ht="75.75" customHeight="1">
      <c r="A38" s="5" t="s">
        <v>54</v>
      </c>
      <c r="B38" s="438" t="s">
        <v>268</v>
      </c>
      <c r="C38" s="439"/>
      <c r="D38" s="439"/>
      <c r="E38" s="440"/>
      <c r="F38" s="420" t="s">
        <v>175</v>
      </c>
      <c r="G38" s="421"/>
      <c r="H38" s="422"/>
      <c r="I38" s="420"/>
      <c r="J38" s="423"/>
    </row>
    <row r="39" spans="1:10" ht="19.5" customHeight="1">
      <c r="A39" s="5" t="s">
        <v>53</v>
      </c>
      <c r="B39" s="410" t="s">
        <v>178</v>
      </c>
      <c r="C39" s="411"/>
      <c r="D39" s="411"/>
      <c r="E39" s="412"/>
      <c r="F39" s="420"/>
      <c r="G39" s="421"/>
      <c r="H39" s="422"/>
      <c r="I39" s="420"/>
      <c r="J39" s="423"/>
    </row>
    <row r="40" spans="1:10" ht="45" customHeight="1">
      <c r="A40" s="5" t="s">
        <v>52</v>
      </c>
      <c r="B40" s="416" t="s">
        <v>177</v>
      </c>
      <c r="C40" s="411"/>
      <c r="D40" s="411"/>
      <c r="E40" s="412"/>
      <c r="F40" s="420" t="s">
        <v>176</v>
      </c>
      <c r="G40" s="421"/>
      <c r="H40" s="422"/>
      <c r="I40" s="420"/>
      <c r="J40" s="423"/>
    </row>
    <row r="41" spans="1:10" ht="45" customHeight="1">
      <c r="A41" s="5" t="s">
        <v>51</v>
      </c>
      <c r="B41" s="410" t="s">
        <v>178</v>
      </c>
      <c r="C41" s="411"/>
      <c r="D41" s="411"/>
      <c r="E41" s="412"/>
      <c r="F41" s="420"/>
      <c r="G41" s="421"/>
      <c r="H41" s="421"/>
      <c r="I41" s="420"/>
      <c r="J41" s="423"/>
    </row>
    <row r="42" spans="1:10" ht="45" customHeight="1">
      <c r="A42" s="5" t="s">
        <v>50</v>
      </c>
      <c r="B42" s="410" t="s">
        <v>178</v>
      </c>
      <c r="C42" s="411"/>
      <c r="D42" s="411"/>
      <c r="E42" s="412"/>
      <c r="F42" s="420"/>
      <c r="G42" s="421"/>
      <c r="H42" s="421"/>
      <c r="I42" s="420"/>
      <c r="J42" s="423"/>
    </row>
    <row r="43" spans="1:10" ht="68.25" customHeight="1">
      <c r="A43" s="5" t="s">
        <v>49</v>
      </c>
      <c r="B43" s="416" t="s">
        <v>179</v>
      </c>
      <c r="C43" s="411"/>
      <c r="D43" s="411"/>
      <c r="E43" s="412"/>
      <c r="F43" s="424" t="s">
        <v>180</v>
      </c>
      <c r="G43" s="421"/>
      <c r="H43" s="421"/>
      <c r="I43" s="420"/>
      <c r="J43" s="423"/>
    </row>
    <row r="44" spans="1:10" ht="45" customHeight="1">
      <c r="A44" s="5" t="s">
        <v>48</v>
      </c>
      <c r="B44" s="416" t="s">
        <v>181</v>
      </c>
      <c r="C44" s="411"/>
      <c r="D44" s="411"/>
      <c r="E44" s="412"/>
      <c r="F44" s="424" t="s">
        <v>182</v>
      </c>
      <c r="G44" s="421"/>
      <c r="H44" s="422"/>
      <c r="I44" s="420"/>
      <c r="J44" s="423"/>
    </row>
    <row r="45" spans="1:10" ht="64.5" customHeight="1">
      <c r="A45" s="5" t="s">
        <v>47</v>
      </c>
      <c r="B45" s="416" t="s">
        <v>350</v>
      </c>
      <c r="C45" s="411"/>
      <c r="D45" s="411"/>
      <c r="E45" s="412"/>
      <c r="F45" s="424" t="s">
        <v>183</v>
      </c>
      <c r="G45" s="427"/>
      <c r="H45" s="428"/>
      <c r="I45" s="420"/>
      <c r="J45" s="423"/>
    </row>
    <row r="46" spans="1:10" ht="45" customHeight="1">
      <c r="A46" s="5" t="s">
        <v>46</v>
      </c>
      <c r="B46" s="410" t="s">
        <v>178</v>
      </c>
      <c r="C46" s="411"/>
      <c r="D46" s="411"/>
      <c r="E46" s="412"/>
      <c r="F46" s="420"/>
      <c r="G46" s="421"/>
      <c r="H46" s="421"/>
      <c r="I46" s="420"/>
      <c r="J46" s="423"/>
    </row>
    <row r="47" spans="1:10" ht="61.5" customHeight="1">
      <c r="A47" s="5" t="s">
        <v>45</v>
      </c>
      <c r="B47" s="416" t="s">
        <v>346</v>
      </c>
      <c r="C47" s="411"/>
      <c r="D47" s="411"/>
      <c r="E47" s="412"/>
      <c r="F47" s="429" t="s">
        <v>347</v>
      </c>
      <c r="G47" s="421"/>
      <c r="H47" s="422"/>
      <c r="I47" s="420"/>
      <c r="J47" s="423"/>
    </row>
    <row r="48" spans="1:10" ht="45" customHeight="1">
      <c r="A48" s="5" t="s">
        <v>44</v>
      </c>
      <c r="B48" s="410" t="s">
        <v>178</v>
      </c>
      <c r="C48" s="411"/>
      <c r="D48" s="411"/>
      <c r="E48" s="412"/>
      <c r="F48" s="420"/>
      <c r="G48" s="421"/>
      <c r="H48" s="422"/>
      <c r="I48" s="420"/>
      <c r="J48" s="423"/>
    </row>
    <row r="49" spans="1:10" ht="45" customHeight="1">
      <c r="A49" s="5" t="s">
        <v>43</v>
      </c>
      <c r="B49" s="410" t="s">
        <v>178</v>
      </c>
      <c r="C49" s="411"/>
      <c r="D49" s="411"/>
      <c r="E49" s="412"/>
      <c r="F49" s="420"/>
      <c r="G49" s="421"/>
      <c r="H49" s="422"/>
      <c r="I49" s="420"/>
      <c r="J49" s="423"/>
    </row>
    <row r="50" spans="1:10" ht="104.25" customHeight="1">
      <c r="A50" s="9" t="s">
        <v>1</v>
      </c>
      <c r="B50" s="413" t="s">
        <v>348</v>
      </c>
      <c r="C50" s="414"/>
      <c r="D50" s="414"/>
      <c r="E50" s="415"/>
      <c r="F50" s="407" t="s">
        <v>349</v>
      </c>
      <c r="G50" s="408"/>
      <c r="H50" s="409"/>
      <c r="I50" s="425"/>
      <c r="J50" s="426"/>
    </row>
    <row r="55" spans="7:10" ht="15">
      <c r="G55" s="366" t="s">
        <v>42</v>
      </c>
      <c r="H55" s="366"/>
      <c r="I55" s="366"/>
      <c r="J55" s="366"/>
    </row>
    <row r="56" ht="18" thickBot="1"/>
    <row r="57" spans="7:10" ht="15">
      <c r="G57" s="360" t="s">
        <v>213</v>
      </c>
      <c r="H57" s="361"/>
      <c r="I57" s="361"/>
      <c r="J57" s="362"/>
    </row>
    <row r="58" spans="7:10" ht="15">
      <c r="G58" s="363" t="s">
        <v>214</v>
      </c>
      <c r="H58" s="364"/>
      <c r="I58" s="364"/>
      <c r="J58" s="365"/>
    </row>
    <row r="59" spans="7:10" ht="18" thickBot="1">
      <c r="G59" s="370" t="s">
        <v>215</v>
      </c>
      <c r="H59" s="371"/>
      <c r="I59" s="371"/>
      <c r="J59" s="372"/>
    </row>
  </sheetData>
  <mergeCells count="67">
    <mergeCell ref="A30:A33"/>
    <mergeCell ref="L5:L6"/>
    <mergeCell ref="A7:A9"/>
    <mergeCell ref="A17:A21"/>
    <mergeCell ref="A22:A25"/>
    <mergeCell ref="E5:E6"/>
    <mergeCell ref="G5:G6"/>
    <mergeCell ref="I5:I6"/>
    <mergeCell ref="K5:K6"/>
    <mergeCell ref="F5:F6"/>
    <mergeCell ref="H5:H6"/>
    <mergeCell ref="J5:J6"/>
    <mergeCell ref="I40:J40"/>
    <mergeCell ref="I37:J37"/>
    <mergeCell ref="B37:E37"/>
    <mergeCell ref="F37:H37"/>
    <mergeCell ref="F39:H39"/>
    <mergeCell ref="B38:E38"/>
    <mergeCell ref="F38:H38"/>
    <mergeCell ref="F40:H40"/>
    <mergeCell ref="B39:E39"/>
    <mergeCell ref="B40:E40"/>
    <mergeCell ref="I38:J38"/>
    <mergeCell ref="I39:J39"/>
    <mergeCell ref="I41:J41"/>
    <mergeCell ref="I42:J42"/>
    <mergeCell ref="F41:H41"/>
    <mergeCell ref="F42:H42"/>
    <mergeCell ref="F46:H46"/>
    <mergeCell ref="I46:J46"/>
    <mergeCell ref="I43:J43"/>
    <mergeCell ref="F43:H43"/>
    <mergeCell ref="F48:H48"/>
    <mergeCell ref="G57:J57"/>
    <mergeCell ref="G58:J58"/>
    <mergeCell ref="I47:J47"/>
    <mergeCell ref="F44:H44"/>
    <mergeCell ref="I44:J44"/>
    <mergeCell ref="I49:J49"/>
    <mergeCell ref="G55:J55"/>
    <mergeCell ref="I50:J50"/>
    <mergeCell ref="F45:H45"/>
    <mergeCell ref="I45:J45"/>
    <mergeCell ref="F47:H47"/>
    <mergeCell ref="I48:J48"/>
    <mergeCell ref="F49:H49"/>
    <mergeCell ref="G59:J59"/>
    <mergeCell ref="A1:J1"/>
    <mergeCell ref="B5:B6"/>
    <mergeCell ref="A5:A6"/>
    <mergeCell ref="F50:H50"/>
    <mergeCell ref="B41:E41"/>
    <mergeCell ref="B42:E42"/>
    <mergeCell ref="B50:E50"/>
    <mergeCell ref="B47:E47"/>
    <mergeCell ref="A11:A13"/>
    <mergeCell ref="B49:E49"/>
    <mergeCell ref="B45:E45"/>
    <mergeCell ref="B46:E46"/>
    <mergeCell ref="B43:E43"/>
    <mergeCell ref="B44:E44"/>
    <mergeCell ref="B48:E48"/>
    <mergeCell ref="O5:R5"/>
    <mergeCell ref="C5:C6"/>
    <mergeCell ref="D5:D6"/>
    <mergeCell ref="M5:M6"/>
    <mergeCell ref="N5:N6"/>
  </mergeCells>
  <printOptions/>
  <pageMargins left="0.2362204724409449" right="0.1968503937007874" top="0.7480314960629921" bottom="0.7480314960629921" header="0.31496062992125984" footer="0.31496062992125984"/>
  <pageSetup horizontalDpi="300" verticalDpi="300" orientation="landscape" paperSize="9" r:id="rId1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C39"/>
    </sheetView>
  </sheetViews>
  <sheetFormatPr defaultColWidth="9.140625" defaultRowHeight="15"/>
  <cols>
    <col min="1" max="1" width="11.421875" style="0" customWidth="1"/>
    <col min="2" max="3" width="13.140625" style="0" customWidth="1"/>
    <col min="4" max="5" width="11.421875" style="0" customWidth="1"/>
    <col min="6" max="6" width="18.421875" style="0" customWidth="1"/>
    <col min="7" max="7" width="11.421875" style="0" customWidth="1"/>
  </cols>
  <sheetData>
    <row r="1" spans="1:7" ht="24.6" thickBot="1">
      <c r="A1" s="443" t="s">
        <v>62</v>
      </c>
      <c r="B1" s="444"/>
      <c r="C1" s="444"/>
      <c r="D1" s="444"/>
      <c r="E1" s="444"/>
      <c r="F1" s="444"/>
      <c r="G1" s="444"/>
    </row>
    <row r="2" ht="18" thickTop="1"/>
    <row r="3" spans="1:2" ht="22.5" customHeight="1">
      <c r="A3" s="442" t="s">
        <v>63</v>
      </c>
      <c r="B3" s="442"/>
    </row>
    <row r="4" spans="1:2" ht="15">
      <c r="A4" s="14"/>
      <c r="B4" s="14"/>
    </row>
    <row r="5" spans="1:7" ht="24" customHeight="1">
      <c r="A5" s="7" t="s">
        <v>64</v>
      </c>
      <c r="B5" s="4" t="s">
        <v>65</v>
      </c>
      <c r="C5" s="4" t="s">
        <v>66</v>
      </c>
      <c r="D5" s="4" t="s">
        <v>67</v>
      </c>
      <c r="E5" s="4" t="s">
        <v>68</v>
      </c>
      <c r="F5" s="4" t="s">
        <v>69</v>
      </c>
      <c r="G5" s="15" t="s">
        <v>70</v>
      </c>
    </row>
    <row r="6" spans="1:7" ht="29.25" customHeight="1">
      <c r="A6" s="13" t="s">
        <v>236</v>
      </c>
      <c r="B6" s="1"/>
      <c r="C6" s="1"/>
      <c r="D6" s="1"/>
      <c r="E6" s="1"/>
      <c r="F6" s="1"/>
      <c r="G6" s="12"/>
    </row>
    <row r="9" spans="5:7" ht="15">
      <c r="E9" s="366" t="s">
        <v>71</v>
      </c>
      <c r="F9" s="366"/>
      <c r="G9" s="366"/>
    </row>
    <row r="10" ht="18" thickBot="1"/>
    <row r="11" spans="5:7" ht="15">
      <c r="E11" s="360" t="s">
        <v>237</v>
      </c>
      <c r="F11" s="361"/>
      <c r="G11" s="362"/>
    </row>
    <row r="12" spans="5:7" ht="15">
      <c r="E12" s="363" t="s">
        <v>238</v>
      </c>
      <c r="F12" s="364"/>
      <c r="G12" s="365"/>
    </row>
    <row r="13" spans="5:7" ht="18" thickBot="1">
      <c r="E13" s="370" t="s">
        <v>239</v>
      </c>
      <c r="F13" s="371"/>
      <c r="G13" s="372"/>
    </row>
  </sheetData>
  <mergeCells count="6">
    <mergeCell ref="E13:G13"/>
    <mergeCell ref="A3:B3"/>
    <mergeCell ref="A1:G1"/>
    <mergeCell ref="E9:G9"/>
    <mergeCell ref="E11:G11"/>
    <mergeCell ref="E12:G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C1"/>
    </sheetView>
  </sheetViews>
  <sheetFormatPr defaultColWidth="9.00390625" defaultRowHeight="15"/>
  <cols>
    <col min="1" max="1" width="15.57421875" style="148" customWidth="1"/>
    <col min="2" max="2" width="35.140625" style="148" customWidth="1"/>
    <col min="3" max="3" width="15.57421875" style="148" customWidth="1"/>
    <col min="4" max="16384" width="9.00390625" style="148" customWidth="1"/>
  </cols>
  <sheetData>
    <row r="1" spans="1:3" ht="19.2">
      <c r="A1" s="449" t="s">
        <v>362</v>
      </c>
      <c r="B1" s="449"/>
      <c r="C1" s="449"/>
    </row>
    <row r="2" spans="1:3" ht="18" thickBot="1">
      <c r="A2" s="149"/>
      <c r="B2" s="149"/>
      <c r="C2" s="150" t="s">
        <v>221</v>
      </c>
    </row>
    <row r="3" spans="1:3" ht="15">
      <c r="A3" s="276" t="s">
        <v>222</v>
      </c>
      <c r="B3" s="277" t="s">
        <v>223</v>
      </c>
      <c r="C3" s="278" t="s">
        <v>224</v>
      </c>
    </row>
    <row r="4" spans="1:3" ht="15">
      <c r="A4" s="448" t="s">
        <v>225</v>
      </c>
      <c r="B4" s="281" t="s">
        <v>353</v>
      </c>
      <c r="C4" s="282">
        <v>1288200</v>
      </c>
    </row>
    <row r="5" spans="1:3" ht="15">
      <c r="A5" s="448"/>
      <c r="B5" s="283" t="s">
        <v>363</v>
      </c>
      <c r="C5" s="282">
        <v>100000</v>
      </c>
    </row>
    <row r="6" spans="1:3" ht="15">
      <c r="A6" s="448"/>
      <c r="B6" s="283" t="s">
        <v>358</v>
      </c>
      <c r="C6" s="282">
        <v>150000</v>
      </c>
    </row>
    <row r="7" spans="1:3" ht="15">
      <c r="A7" s="448" t="s">
        <v>226</v>
      </c>
      <c r="B7" s="281" t="s">
        <v>354</v>
      </c>
      <c r="C7" s="282">
        <v>767400</v>
      </c>
    </row>
    <row r="8" spans="1:3" ht="15">
      <c r="A8" s="448"/>
      <c r="B8" s="283" t="s">
        <v>363</v>
      </c>
      <c r="C8" s="282">
        <v>100000</v>
      </c>
    </row>
    <row r="9" spans="1:3" ht="15">
      <c r="A9" s="448"/>
      <c r="B9" s="283" t="s">
        <v>359</v>
      </c>
      <c r="C9" s="282">
        <v>100000</v>
      </c>
    </row>
    <row r="10" spans="1:3" ht="15">
      <c r="A10" s="448" t="s">
        <v>227</v>
      </c>
      <c r="B10" s="281" t="s">
        <v>354</v>
      </c>
      <c r="C10" s="282">
        <v>702000</v>
      </c>
    </row>
    <row r="11" spans="1:3" ht="15">
      <c r="A11" s="448"/>
      <c r="B11" s="283" t="s">
        <v>364</v>
      </c>
      <c r="C11" s="282">
        <v>1200000</v>
      </c>
    </row>
    <row r="12" spans="1:3" ht="15">
      <c r="A12" s="448"/>
      <c r="B12" s="283" t="s">
        <v>360</v>
      </c>
      <c r="C12" s="282">
        <v>400000</v>
      </c>
    </row>
    <row r="13" spans="1:3" ht="15">
      <c r="A13" s="448" t="s">
        <v>228</v>
      </c>
      <c r="B13" s="281" t="s">
        <v>355</v>
      </c>
      <c r="C13" s="282">
        <v>151000</v>
      </c>
    </row>
    <row r="14" spans="1:3" ht="15">
      <c r="A14" s="448"/>
      <c r="B14" s="283" t="s">
        <v>365</v>
      </c>
      <c r="C14" s="282">
        <v>800000</v>
      </c>
    </row>
    <row r="15" spans="1:3" ht="15">
      <c r="A15" s="448"/>
      <c r="B15" s="283" t="s">
        <v>360</v>
      </c>
      <c r="C15" s="282">
        <v>400000</v>
      </c>
    </row>
    <row r="16" spans="1:3" ht="15">
      <c r="A16" s="448" t="s">
        <v>229</v>
      </c>
      <c r="B16" s="281" t="s">
        <v>361</v>
      </c>
      <c r="C16" s="282">
        <v>300000</v>
      </c>
    </row>
    <row r="17" spans="1:3" ht="15">
      <c r="A17" s="448"/>
      <c r="B17" s="283" t="s">
        <v>366</v>
      </c>
      <c r="C17" s="282">
        <v>200000</v>
      </c>
    </row>
    <row r="18" spans="1:3" ht="15">
      <c r="A18" s="445" t="s">
        <v>230</v>
      </c>
      <c r="B18" s="283" t="s">
        <v>355</v>
      </c>
      <c r="C18" s="282">
        <v>277200</v>
      </c>
    </row>
    <row r="19" spans="1:3" ht="15">
      <c r="A19" s="446"/>
      <c r="B19" s="283" t="s">
        <v>363</v>
      </c>
      <c r="C19" s="282">
        <v>100000</v>
      </c>
    </row>
    <row r="20" spans="1:3" ht="15">
      <c r="A20" s="447"/>
      <c r="B20" s="283" t="s">
        <v>358</v>
      </c>
      <c r="C20" s="282">
        <v>150000</v>
      </c>
    </row>
    <row r="21" spans="1:3" ht="15">
      <c r="A21" s="279" t="s">
        <v>367</v>
      </c>
      <c r="B21" s="281" t="s">
        <v>356</v>
      </c>
      <c r="C21" s="282">
        <v>499000</v>
      </c>
    </row>
    <row r="22" spans="1:3" ht="15">
      <c r="A22" s="445" t="s">
        <v>231</v>
      </c>
      <c r="B22" s="281" t="s">
        <v>355</v>
      </c>
      <c r="C22" s="282">
        <v>165700</v>
      </c>
    </row>
    <row r="23" spans="1:3" ht="15">
      <c r="A23" s="446"/>
      <c r="B23" s="283" t="s">
        <v>366</v>
      </c>
      <c r="C23" s="282">
        <v>200000</v>
      </c>
    </row>
    <row r="24" spans="1:3" ht="15">
      <c r="A24" s="447"/>
      <c r="B24" s="283" t="s">
        <v>358</v>
      </c>
      <c r="C24" s="282">
        <v>150000</v>
      </c>
    </row>
    <row r="25" spans="1:3" ht="15">
      <c r="A25" s="445" t="s">
        <v>232</v>
      </c>
      <c r="B25" s="281" t="s">
        <v>357</v>
      </c>
      <c r="C25" s="282">
        <v>772500</v>
      </c>
    </row>
    <row r="26" spans="1:3" ht="15">
      <c r="A26" s="446"/>
      <c r="B26" s="283" t="s">
        <v>368</v>
      </c>
      <c r="C26" s="282">
        <v>500000</v>
      </c>
    </row>
    <row r="27" spans="1:3" ht="15">
      <c r="A27" s="447"/>
      <c r="B27" s="283" t="s">
        <v>360</v>
      </c>
      <c r="C27" s="282">
        <v>400000</v>
      </c>
    </row>
    <row r="28" spans="1:3" ht="15">
      <c r="A28" s="445" t="s">
        <v>233</v>
      </c>
      <c r="B28" s="281" t="s">
        <v>356</v>
      </c>
      <c r="C28" s="282">
        <v>579000</v>
      </c>
    </row>
    <row r="29" spans="1:3" ht="15">
      <c r="A29" s="446"/>
      <c r="B29" s="283" t="s">
        <v>366</v>
      </c>
      <c r="C29" s="282">
        <v>200000</v>
      </c>
    </row>
    <row r="30" spans="1:3" ht="15">
      <c r="A30" s="447"/>
      <c r="B30" s="283" t="s">
        <v>359</v>
      </c>
      <c r="C30" s="282">
        <v>100000</v>
      </c>
    </row>
    <row r="31" spans="1:3" ht="15">
      <c r="A31" s="445" t="s">
        <v>234</v>
      </c>
      <c r="B31" s="281" t="s">
        <v>356</v>
      </c>
      <c r="C31" s="282">
        <v>1355000</v>
      </c>
    </row>
    <row r="32" spans="1:4" ht="15">
      <c r="A32" s="446"/>
      <c r="B32" s="283" t="s">
        <v>366</v>
      </c>
      <c r="C32" s="282">
        <v>200000</v>
      </c>
      <c r="D32" s="149"/>
    </row>
    <row r="33" spans="1:4" ht="15">
      <c r="A33" s="447"/>
      <c r="B33" s="283" t="s">
        <v>358</v>
      </c>
      <c r="C33" s="282">
        <v>150000</v>
      </c>
      <c r="D33" s="149"/>
    </row>
    <row r="34" spans="1:4" ht="15">
      <c r="A34" s="445" t="s">
        <v>235</v>
      </c>
      <c r="B34" s="283" t="s">
        <v>369</v>
      </c>
      <c r="C34" s="282">
        <v>3671750</v>
      </c>
      <c r="D34" s="149"/>
    </row>
    <row r="35" spans="1:4" ht="15">
      <c r="A35" s="446"/>
      <c r="B35" s="283" t="s">
        <v>363</v>
      </c>
      <c r="C35" s="282">
        <v>100000</v>
      </c>
      <c r="D35" s="149"/>
    </row>
    <row r="36" spans="1:4" ht="15">
      <c r="A36" s="447"/>
      <c r="B36" s="283" t="s">
        <v>361</v>
      </c>
      <c r="C36" s="282">
        <v>300000</v>
      </c>
      <c r="D36" s="149"/>
    </row>
    <row r="37" spans="1:4" ht="18" thickBot="1">
      <c r="A37" s="280" t="s">
        <v>77</v>
      </c>
      <c r="B37" s="275"/>
      <c r="C37" s="274">
        <f>SUM(C4:C36)</f>
        <v>16528750</v>
      </c>
      <c r="D37" s="149"/>
    </row>
  </sheetData>
  <mergeCells count="12">
    <mergeCell ref="A16:A17"/>
    <mergeCell ref="A1:C1"/>
    <mergeCell ref="A4:A6"/>
    <mergeCell ref="A7:A9"/>
    <mergeCell ref="A10:A12"/>
    <mergeCell ref="A13:A15"/>
    <mergeCell ref="A18:A20"/>
    <mergeCell ref="A25:A27"/>
    <mergeCell ref="A28:A30"/>
    <mergeCell ref="A31:A33"/>
    <mergeCell ref="A34:A36"/>
    <mergeCell ref="A22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2" sqref="A2"/>
    </sheetView>
  </sheetViews>
  <sheetFormatPr defaultColWidth="9.00390625" defaultRowHeight="15"/>
  <cols>
    <col min="1" max="16384" width="9.00390625" style="93" customWidth="1"/>
  </cols>
  <sheetData>
    <row r="1" spans="1:10" ht="24.75" customHeight="1" thickBot="1">
      <c r="A1" s="314" t="s">
        <v>351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8" thickTop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>
      <c r="A3" s="209">
        <v>-2014</v>
      </c>
      <c r="B3" s="186"/>
      <c r="C3" s="186"/>
      <c r="D3" s="186"/>
      <c r="E3" s="186"/>
      <c r="F3" s="186"/>
      <c r="G3" s="187" t="s">
        <v>281</v>
      </c>
      <c r="H3" s="186"/>
      <c r="I3" s="186"/>
      <c r="J3" s="186"/>
    </row>
    <row r="4" spans="1:10" ht="24" customHeight="1">
      <c r="A4" s="188" t="s">
        <v>240</v>
      </c>
      <c r="B4" s="298" t="s">
        <v>241</v>
      </c>
      <c r="C4" s="329"/>
      <c r="D4" s="298" t="s">
        <v>242</v>
      </c>
      <c r="E4" s="329"/>
      <c r="F4" s="298" t="s">
        <v>243</v>
      </c>
      <c r="G4" s="300"/>
      <c r="H4" s="200" t="s">
        <v>306</v>
      </c>
      <c r="I4" s="201" t="s">
        <v>307</v>
      </c>
      <c r="J4" s="202" t="s">
        <v>308</v>
      </c>
    </row>
    <row r="5" spans="1:10" ht="24" customHeight="1">
      <c r="A5" s="189">
        <v>1</v>
      </c>
      <c r="B5" s="330" t="s">
        <v>244</v>
      </c>
      <c r="C5" s="331"/>
      <c r="D5" s="330" t="s">
        <v>244</v>
      </c>
      <c r="E5" s="331"/>
      <c r="F5" s="330">
        <v>1</v>
      </c>
      <c r="G5" s="332"/>
      <c r="H5" s="205">
        <v>1</v>
      </c>
      <c r="I5" s="206"/>
      <c r="J5" s="203"/>
    </row>
    <row r="6" spans="1:10" ht="24" customHeight="1">
      <c r="A6" s="190">
        <v>2</v>
      </c>
      <c r="B6" s="301" t="s">
        <v>245</v>
      </c>
      <c r="C6" s="301"/>
      <c r="D6" s="301" t="s">
        <v>246</v>
      </c>
      <c r="E6" s="301"/>
      <c r="F6" s="301">
        <v>15</v>
      </c>
      <c r="G6" s="328"/>
      <c r="H6" s="205">
        <v>5</v>
      </c>
      <c r="I6" s="206">
        <v>10</v>
      </c>
      <c r="J6" s="203"/>
    </row>
    <row r="7" spans="1:10" ht="24" customHeight="1">
      <c r="A7" s="190">
        <v>3</v>
      </c>
      <c r="B7" s="301" t="s">
        <v>247</v>
      </c>
      <c r="C7" s="301"/>
      <c r="D7" s="301" t="s">
        <v>246</v>
      </c>
      <c r="E7" s="301"/>
      <c r="F7" s="301">
        <v>15</v>
      </c>
      <c r="G7" s="328"/>
      <c r="H7" s="205">
        <v>7</v>
      </c>
      <c r="I7" s="206">
        <v>8</v>
      </c>
      <c r="J7" s="203"/>
    </row>
    <row r="8" spans="1:10" ht="24" customHeight="1">
      <c r="A8" s="190">
        <v>4</v>
      </c>
      <c r="B8" s="301" t="s">
        <v>248</v>
      </c>
      <c r="C8" s="301"/>
      <c r="D8" s="301" t="s">
        <v>246</v>
      </c>
      <c r="E8" s="301"/>
      <c r="F8" s="301">
        <v>46</v>
      </c>
      <c r="G8" s="328"/>
      <c r="H8" s="205">
        <v>20</v>
      </c>
      <c r="I8" s="206">
        <v>26</v>
      </c>
      <c r="J8" s="203"/>
    </row>
    <row r="9" spans="1:10" ht="24" customHeight="1">
      <c r="A9" s="190">
        <v>5</v>
      </c>
      <c r="B9" s="292" t="s">
        <v>249</v>
      </c>
      <c r="C9" s="291"/>
      <c r="D9" s="292" t="s">
        <v>250</v>
      </c>
      <c r="E9" s="291"/>
      <c r="F9" s="292">
        <v>7</v>
      </c>
      <c r="G9" s="293"/>
      <c r="H9" s="205">
        <v>4</v>
      </c>
      <c r="I9" s="206">
        <v>3</v>
      </c>
      <c r="J9" s="203"/>
    </row>
    <row r="10" spans="1:10" ht="24" customHeight="1">
      <c r="A10" s="190">
        <v>6</v>
      </c>
      <c r="B10" s="292" t="s">
        <v>251</v>
      </c>
      <c r="C10" s="291"/>
      <c r="D10" s="292" t="s">
        <v>250</v>
      </c>
      <c r="E10" s="291"/>
      <c r="F10" s="292">
        <v>11</v>
      </c>
      <c r="G10" s="293"/>
      <c r="H10" s="205">
        <v>7</v>
      </c>
      <c r="I10" s="206">
        <v>4</v>
      </c>
      <c r="J10" s="203"/>
    </row>
    <row r="11" spans="1:10" ht="24" customHeight="1">
      <c r="A11" s="190">
        <v>7</v>
      </c>
      <c r="B11" s="301" t="s">
        <v>252</v>
      </c>
      <c r="C11" s="301"/>
      <c r="D11" s="301" t="s">
        <v>250</v>
      </c>
      <c r="E11" s="301"/>
      <c r="F11" s="301">
        <v>8</v>
      </c>
      <c r="G11" s="328"/>
      <c r="H11" s="205">
        <v>1</v>
      </c>
      <c r="I11" s="206">
        <v>7</v>
      </c>
      <c r="J11" s="203"/>
    </row>
    <row r="12" spans="1:10" ht="24" customHeight="1">
      <c r="A12" s="199">
        <v>8</v>
      </c>
      <c r="B12" s="292" t="s">
        <v>253</v>
      </c>
      <c r="C12" s="291"/>
      <c r="D12" s="292" t="s">
        <v>254</v>
      </c>
      <c r="E12" s="291"/>
      <c r="F12" s="292">
        <v>8</v>
      </c>
      <c r="G12" s="293"/>
      <c r="H12" s="205">
        <v>6</v>
      </c>
      <c r="I12" s="206">
        <v>2</v>
      </c>
      <c r="J12" s="203"/>
    </row>
    <row r="13" spans="1:10" ht="24" customHeight="1">
      <c r="A13" s="199">
        <v>9</v>
      </c>
      <c r="B13" s="292" t="s">
        <v>255</v>
      </c>
      <c r="C13" s="291"/>
      <c r="D13" s="292" t="s">
        <v>254</v>
      </c>
      <c r="E13" s="291"/>
      <c r="F13" s="292">
        <v>8</v>
      </c>
      <c r="G13" s="293"/>
      <c r="H13" s="205">
        <v>8</v>
      </c>
      <c r="I13" s="206">
        <v>0</v>
      </c>
      <c r="J13" s="203"/>
    </row>
    <row r="14" spans="1:10" ht="24" customHeight="1">
      <c r="A14" s="191">
        <v>10</v>
      </c>
      <c r="B14" s="326" t="s">
        <v>256</v>
      </c>
      <c r="C14" s="326"/>
      <c r="D14" s="326" t="s">
        <v>254</v>
      </c>
      <c r="E14" s="326"/>
      <c r="F14" s="326">
        <v>14</v>
      </c>
      <c r="G14" s="327"/>
      <c r="H14" s="207">
        <v>5</v>
      </c>
      <c r="I14" s="208">
        <v>9</v>
      </c>
      <c r="J14" s="204"/>
    </row>
    <row r="15" spans="1:9" ht="15">
      <c r="A15" s="154"/>
      <c r="B15" s="153"/>
      <c r="C15" s="153"/>
      <c r="D15" s="153"/>
      <c r="E15" s="153"/>
      <c r="F15" s="153"/>
      <c r="G15" s="153"/>
      <c r="H15" s="153"/>
      <c r="I15" s="155"/>
    </row>
    <row r="16" spans="1:10" ht="15">
      <c r="A16" s="209">
        <v>-2013</v>
      </c>
      <c r="B16" s="186"/>
      <c r="C16" s="186"/>
      <c r="D16" s="186"/>
      <c r="E16" s="186"/>
      <c r="F16" s="186"/>
      <c r="G16" s="187" t="s">
        <v>281</v>
      </c>
      <c r="H16" s="186"/>
      <c r="I16" s="186"/>
      <c r="J16" s="186"/>
    </row>
    <row r="17" spans="1:10" ht="15">
      <c r="A17" s="188" t="s">
        <v>240</v>
      </c>
      <c r="B17" s="298" t="s">
        <v>241</v>
      </c>
      <c r="C17" s="329"/>
      <c r="D17" s="298" t="s">
        <v>242</v>
      </c>
      <c r="E17" s="329"/>
      <c r="F17" s="298" t="s">
        <v>243</v>
      </c>
      <c r="G17" s="300"/>
      <c r="H17" s="200" t="s">
        <v>306</v>
      </c>
      <c r="I17" s="201" t="s">
        <v>307</v>
      </c>
      <c r="J17" s="202" t="s">
        <v>308</v>
      </c>
    </row>
    <row r="18" spans="1:10" ht="15">
      <c r="A18" s="189">
        <v>1</v>
      </c>
      <c r="B18" s="330" t="s">
        <v>244</v>
      </c>
      <c r="C18" s="331"/>
      <c r="D18" s="330" t="s">
        <v>244</v>
      </c>
      <c r="E18" s="331"/>
      <c r="F18" s="330">
        <v>1</v>
      </c>
      <c r="G18" s="332"/>
      <c r="H18" s="205">
        <v>1</v>
      </c>
      <c r="I18" s="206"/>
      <c r="J18" s="203"/>
    </row>
    <row r="19" spans="1:10" ht="15">
      <c r="A19" s="190">
        <v>2</v>
      </c>
      <c r="B19" s="301" t="s">
        <v>245</v>
      </c>
      <c r="C19" s="301"/>
      <c r="D19" s="301" t="s">
        <v>246</v>
      </c>
      <c r="E19" s="301"/>
      <c r="F19" s="301">
        <v>16</v>
      </c>
      <c r="G19" s="328"/>
      <c r="H19" s="205">
        <v>6</v>
      </c>
      <c r="I19" s="206">
        <v>10</v>
      </c>
      <c r="J19" s="203"/>
    </row>
    <row r="20" spans="1:10" ht="15">
      <c r="A20" s="190">
        <v>3</v>
      </c>
      <c r="B20" s="301" t="s">
        <v>247</v>
      </c>
      <c r="C20" s="301"/>
      <c r="D20" s="301" t="s">
        <v>246</v>
      </c>
      <c r="E20" s="301"/>
      <c r="F20" s="301">
        <v>15</v>
      </c>
      <c r="G20" s="328"/>
      <c r="H20" s="205">
        <v>7</v>
      </c>
      <c r="I20" s="206">
        <v>8</v>
      </c>
      <c r="J20" s="203"/>
    </row>
    <row r="21" spans="1:10" ht="15">
      <c r="A21" s="190">
        <v>4</v>
      </c>
      <c r="B21" s="301" t="s">
        <v>248</v>
      </c>
      <c r="C21" s="301"/>
      <c r="D21" s="301" t="s">
        <v>246</v>
      </c>
      <c r="E21" s="301"/>
      <c r="F21" s="301">
        <v>40</v>
      </c>
      <c r="G21" s="328"/>
      <c r="H21" s="205">
        <v>17</v>
      </c>
      <c r="I21" s="206">
        <v>23</v>
      </c>
      <c r="J21" s="203"/>
    </row>
    <row r="22" spans="1:10" ht="15">
      <c r="A22" s="190">
        <v>5</v>
      </c>
      <c r="B22" s="292" t="s">
        <v>249</v>
      </c>
      <c r="C22" s="291"/>
      <c r="D22" s="292" t="s">
        <v>250</v>
      </c>
      <c r="E22" s="291"/>
      <c r="F22" s="292">
        <v>8</v>
      </c>
      <c r="G22" s="293"/>
      <c r="H22" s="205">
        <v>4</v>
      </c>
      <c r="I22" s="206">
        <v>4</v>
      </c>
      <c r="J22" s="203"/>
    </row>
    <row r="23" spans="1:10" ht="15">
      <c r="A23" s="190">
        <v>6</v>
      </c>
      <c r="B23" s="292" t="s">
        <v>251</v>
      </c>
      <c r="C23" s="291"/>
      <c r="D23" s="292" t="s">
        <v>250</v>
      </c>
      <c r="E23" s="291"/>
      <c r="F23" s="292">
        <v>11</v>
      </c>
      <c r="G23" s="293"/>
      <c r="H23" s="205">
        <v>7</v>
      </c>
      <c r="I23" s="206">
        <v>4</v>
      </c>
      <c r="J23" s="203"/>
    </row>
    <row r="24" spans="1:10" ht="15">
      <c r="A24" s="190">
        <v>7</v>
      </c>
      <c r="B24" s="301" t="s">
        <v>252</v>
      </c>
      <c r="C24" s="301"/>
      <c r="D24" s="301" t="s">
        <v>250</v>
      </c>
      <c r="E24" s="301"/>
      <c r="F24" s="301">
        <v>8</v>
      </c>
      <c r="G24" s="328"/>
      <c r="H24" s="205">
        <v>1</v>
      </c>
      <c r="I24" s="206">
        <v>7</v>
      </c>
      <c r="J24" s="203"/>
    </row>
    <row r="25" spans="1:10" ht="15">
      <c r="A25" s="199">
        <v>8</v>
      </c>
      <c r="B25" s="292" t="s">
        <v>253</v>
      </c>
      <c r="C25" s="291"/>
      <c r="D25" s="292" t="s">
        <v>254</v>
      </c>
      <c r="E25" s="291"/>
      <c r="F25" s="292">
        <v>8</v>
      </c>
      <c r="G25" s="293"/>
      <c r="H25" s="205">
        <v>6</v>
      </c>
      <c r="I25" s="206">
        <v>2</v>
      </c>
      <c r="J25" s="203"/>
    </row>
    <row r="26" spans="1:10" ht="15">
      <c r="A26" s="199">
        <v>9</v>
      </c>
      <c r="B26" s="292" t="s">
        <v>255</v>
      </c>
      <c r="C26" s="291"/>
      <c r="D26" s="292" t="s">
        <v>254</v>
      </c>
      <c r="E26" s="291"/>
      <c r="F26" s="292">
        <v>8</v>
      </c>
      <c r="G26" s="293"/>
      <c r="H26" s="205">
        <v>8</v>
      </c>
      <c r="I26" s="206">
        <v>0</v>
      </c>
      <c r="J26" s="203"/>
    </row>
    <row r="27" spans="1:10" ht="15">
      <c r="A27" s="191">
        <v>10</v>
      </c>
      <c r="B27" s="326" t="s">
        <v>256</v>
      </c>
      <c r="C27" s="326"/>
      <c r="D27" s="326" t="s">
        <v>254</v>
      </c>
      <c r="E27" s="326"/>
      <c r="F27" s="326">
        <v>14</v>
      </c>
      <c r="G27" s="327"/>
      <c r="H27" s="207">
        <v>5</v>
      </c>
      <c r="I27" s="208">
        <v>9</v>
      </c>
      <c r="J27" s="204"/>
    </row>
    <row r="29" spans="1:10" ht="15">
      <c r="A29" s="209">
        <v>-2012</v>
      </c>
      <c r="B29" s="186"/>
      <c r="C29" s="186"/>
      <c r="D29" s="186"/>
      <c r="E29" s="186"/>
      <c r="F29" s="186"/>
      <c r="G29" s="187" t="s">
        <v>281</v>
      </c>
      <c r="H29" s="186"/>
      <c r="I29" s="186"/>
      <c r="J29" s="186"/>
    </row>
    <row r="30" spans="1:10" ht="15">
      <c r="A30" s="188" t="s">
        <v>240</v>
      </c>
      <c r="B30" s="298" t="s">
        <v>241</v>
      </c>
      <c r="C30" s="329"/>
      <c r="D30" s="298" t="s">
        <v>242</v>
      </c>
      <c r="E30" s="329"/>
      <c r="F30" s="298" t="s">
        <v>243</v>
      </c>
      <c r="G30" s="300"/>
      <c r="H30" s="200" t="s">
        <v>306</v>
      </c>
      <c r="I30" s="201" t="s">
        <v>307</v>
      </c>
      <c r="J30" s="202" t="s">
        <v>308</v>
      </c>
    </row>
    <row r="31" spans="1:10" ht="15">
      <c r="A31" s="189">
        <v>1</v>
      </c>
      <c r="B31" s="330" t="s">
        <v>244</v>
      </c>
      <c r="C31" s="331"/>
      <c r="D31" s="330" t="s">
        <v>244</v>
      </c>
      <c r="E31" s="331"/>
      <c r="F31" s="330">
        <v>1</v>
      </c>
      <c r="G31" s="332"/>
      <c r="H31" s="205">
        <v>1</v>
      </c>
      <c r="I31" s="206"/>
      <c r="J31" s="203"/>
    </row>
    <row r="32" spans="1:10" ht="15">
      <c r="A32" s="190">
        <v>2</v>
      </c>
      <c r="B32" s="301" t="s">
        <v>245</v>
      </c>
      <c r="C32" s="301"/>
      <c r="D32" s="301" t="s">
        <v>246</v>
      </c>
      <c r="E32" s="301"/>
      <c r="F32" s="301">
        <v>16</v>
      </c>
      <c r="G32" s="328"/>
      <c r="H32" s="205">
        <v>6</v>
      </c>
      <c r="I32" s="206">
        <v>10</v>
      </c>
      <c r="J32" s="203"/>
    </row>
    <row r="33" spans="1:10" ht="15">
      <c r="A33" s="190">
        <v>3</v>
      </c>
      <c r="B33" s="301" t="s">
        <v>247</v>
      </c>
      <c r="C33" s="301"/>
      <c r="D33" s="301" t="s">
        <v>246</v>
      </c>
      <c r="E33" s="301"/>
      <c r="F33" s="301">
        <v>17</v>
      </c>
      <c r="G33" s="328"/>
      <c r="H33" s="205">
        <v>10</v>
      </c>
      <c r="I33" s="206">
        <v>7</v>
      </c>
      <c r="J33" s="203"/>
    </row>
    <row r="34" spans="1:10" ht="15">
      <c r="A34" s="190">
        <v>4</v>
      </c>
      <c r="B34" s="301" t="s">
        <v>248</v>
      </c>
      <c r="C34" s="301"/>
      <c r="D34" s="301" t="s">
        <v>246</v>
      </c>
      <c r="E34" s="301"/>
      <c r="F34" s="301">
        <v>36</v>
      </c>
      <c r="G34" s="328"/>
      <c r="H34" s="205">
        <v>16</v>
      </c>
      <c r="I34" s="206">
        <v>20</v>
      </c>
      <c r="J34" s="203"/>
    </row>
    <row r="35" spans="1:10" ht="15">
      <c r="A35" s="190">
        <v>5</v>
      </c>
      <c r="B35" s="292" t="s">
        <v>249</v>
      </c>
      <c r="C35" s="291"/>
      <c r="D35" s="292" t="s">
        <v>250</v>
      </c>
      <c r="E35" s="291"/>
      <c r="F35" s="292">
        <v>6</v>
      </c>
      <c r="G35" s="293"/>
      <c r="H35" s="205">
        <v>3</v>
      </c>
      <c r="I35" s="206">
        <v>3</v>
      </c>
      <c r="J35" s="203"/>
    </row>
    <row r="36" spans="1:10" ht="15">
      <c r="A36" s="190">
        <v>6</v>
      </c>
      <c r="B36" s="292" t="s">
        <v>251</v>
      </c>
      <c r="C36" s="291"/>
      <c r="D36" s="292" t="s">
        <v>250</v>
      </c>
      <c r="E36" s="291"/>
      <c r="F36" s="292">
        <v>12</v>
      </c>
      <c r="G36" s="293"/>
      <c r="H36" s="205">
        <v>6</v>
      </c>
      <c r="I36" s="206">
        <v>6</v>
      </c>
      <c r="J36" s="203"/>
    </row>
    <row r="37" spans="1:10" ht="15">
      <c r="A37" s="190">
        <v>7</v>
      </c>
      <c r="B37" s="301" t="s">
        <v>252</v>
      </c>
      <c r="C37" s="301"/>
      <c r="D37" s="301" t="s">
        <v>250</v>
      </c>
      <c r="E37" s="301"/>
      <c r="F37" s="301">
        <v>9</v>
      </c>
      <c r="G37" s="328"/>
      <c r="H37" s="205">
        <v>2</v>
      </c>
      <c r="I37" s="206">
        <v>7</v>
      </c>
      <c r="J37" s="203"/>
    </row>
    <row r="38" spans="1:10" ht="15">
      <c r="A38" s="199">
        <v>8</v>
      </c>
      <c r="B38" s="292" t="s">
        <v>253</v>
      </c>
      <c r="C38" s="291"/>
      <c r="D38" s="292" t="s">
        <v>254</v>
      </c>
      <c r="E38" s="291"/>
      <c r="F38" s="292">
        <v>7</v>
      </c>
      <c r="G38" s="293"/>
      <c r="H38" s="205">
        <v>5</v>
      </c>
      <c r="I38" s="206">
        <v>2</v>
      </c>
      <c r="J38" s="203"/>
    </row>
    <row r="39" spans="1:10" ht="15">
      <c r="A39" s="199">
        <v>9</v>
      </c>
      <c r="B39" s="292" t="s">
        <v>255</v>
      </c>
      <c r="C39" s="291"/>
      <c r="D39" s="292" t="s">
        <v>254</v>
      </c>
      <c r="E39" s="291"/>
      <c r="F39" s="292">
        <v>8</v>
      </c>
      <c r="G39" s="293"/>
      <c r="H39" s="205">
        <v>8</v>
      </c>
      <c r="I39" s="206">
        <v>0</v>
      </c>
      <c r="J39" s="203"/>
    </row>
    <row r="40" spans="1:10" ht="15">
      <c r="A40" s="191">
        <v>10</v>
      </c>
      <c r="B40" s="326" t="s">
        <v>256</v>
      </c>
      <c r="C40" s="326"/>
      <c r="D40" s="326" t="s">
        <v>254</v>
      </c>
      <c r="E40" s="326"/>
      <c r="F40" s="326">
        <v>15</v>
      </c>
      <c r="G40" s="327"/>
      <c r="H40" s="207">
        <v>5</v>
      </c>
      <c r="I40" s="208">
        <v>10</v>
      </c>
      <c r="J40" s="204"/>
    </row>
    <row r="42" spans="1:10" ht="15">
      <c r="A42" s="209">
        <v>-2011</v>
      </c>
      <c r="B42" s="186"/>
      <c r="C42" s="186"/>
      <c r="D42" s="186"/>
      <c r="E42" s="186"/>
      <c r="F42" s="186"/>
      <c r="G42" s="187" t="s">
        <v>281</v>
      </c>
      <c r="H42" s="186"/>
      <c r="I42" s="186"/>
      <c r="J42" s="186"/>
    </row>
    <row r="43" spans="1:10" ht="15">
      <c r="A43" s="188" t="s">
        <v>240</v>
      </c>
      <c r="B43" s="298" t="s">
        <v>241</v>
      </c>
      <c r="C43" s="329"/>
      <c r="D43" s="298" t="s">
        <v>242</v>
      </c>
      <c r="E43" s="329"/>
      <c r="F43" s="298" t="s">
        <v>243</v>
      </c>
      <c r="G43" s="300"/>
      <c r="H43" s="200" t="s">
        <v>306</v>
      </c>
      <c r="I43" s="201" t="s">
        <v>307</v>
      </c>
      <c r="J43" s="202" t="s">
        <v>308</v>
      </c>
    </row>
    <row r="44" spans="1:10" ht="15">
      <c r="A44" s="189">
        <v>1</v>
      </c>
      <c r="B44" s="330" t="s">
        <v>244</v>
      </c>
      <c r="C44" s="331"/>
      <c r="D44" s="330" t="s">
        <v>244</v>
      </c>
      <c r="E44" s="331"/>
      <c r="F44" s="330">
        <v>1</v>
      </c>
      <c r="G44" s="332"/>
      <c r="H44" s="205">
        <v>1</v>
      </c>
      <c r="I44" s="206"/>
      <c r="J44" s="203"/>
    </row>
    <row r="45" spans="1:10" ht="15">
      <c r="A45" s="190">
        <v>2</v>
      </c>
      <c r="B45" s="301" t="s">
        <v>245</v>
      </c>
      <c r="C45" s="301"/>
      <c r="D45" s="301" t="s">
        <v>246</v>
      </c>
      <c r="E45" s="301"/>
      <c r="F45" s="301">
        <v>14</v>
      </c>
      <c r="G45" s="328"/>
      <c r="H45" s="205">
        <v>6</v>
      </c>
      <c r="I45" s="206">
        <v>8</v>
      </c>
      <c r="J45" s="203"/>
    </row>
    <row r="46" spans="1:10" ht="15">
      <c r="A46" s="190">
        <v>3</v>
      </c>
      <c r="B46" s="301" t="s">
        <v>247</v>
      </c>
      <c r="C46" s="301"/>
      <c r="D46" s="301" t="s">
        <v>246</v>
      </c>
      <c r="E46" s="301"/>
      <c r="F46" s="301">
        <v>14</v>
      </c>
      <c r="G46" s="328"/>
      <c r="H46" s="205">
        <v>6</v>
      </c>
      <c r="I46" s="206">
        <v>8</v>
      </c>
      <c r="J46" s="203"/>
    </row>
    <row r="47" spans="1:10" ht="15">
      <c r="A47" s="190">
        <v>4</v>
      </c>
      <c r="B47" s="301" t="s">
        <v>248</v>
      </c>
      <c r="C47" s="301"/>
      <c r="D47" s="301" t="s">
        <v>246</v>
      </c>
      <c r="E47" s="301"/>
      <c r="F47" s="301">
        <v>35</v>
      </c>
      <c r="G47" s="328"/>
      <c r="H47" s="205">
        <v>15</v>
      </c>
      <c r="I47" s="206">
        <v>20</v>
      </c>
      <c r="J47" s="203"/>
    </row>
    <row r="48" spans="1:10" ht="15">
      <c r="A48" s="190">
        <v>5</v>
      </c>
      <c r="B48" s="292" t="s">
        <v>249</v>
      </c>
      <c r="C48" s="291"/>
      <c r="D48" s="292" t="s">
        <v>250</v>
      </c>
      <c r="E48" s="291"/>
      <c r="F48" s="292">
        <v>4</v>
      </c>
      <c r="G48" s="293"/>
      <c r="H48" s="205">
        <v>3</v>
      </c>
      <c r="I48" s="206">
        <v>1</v>
      </c>
      <c r="J48" s="203"/>
    </row>
    <row r="49" spans="1:10" ht="15">
      <c r="A49" s="190">
        <v>6</v>
      </c>
      <c r="B49" s="292" t="s">
        <v>251</v>
      </c>
      <c r="C49" s="291"/>
      <c r="D49" s="292" t="s">
        <v>250</v>
      </c>
      <c r="E49" s="291"/>
      <c r="F49" s="292">
        <v>13</v>
      </c>
      <c r="G49" s="293"/>
      <c r="H49" s="205">
        <v>6</v>
      </c>
      <c r="I49" s="206">
        <v>7</v>
      </c>
      <c r="J49" s="203"/>
    </row>
    <row r="50" spans="1:10" ht="15">
      <c r="A50" s="190">
        <v>7</v>
      </c>
      <c r="B50" s="301" t="s">
        <v>252</v>
      </c>
      <c r="C50" s="301"/>
      <c r="D50" s="301" t="s">
        <v>250</v>
      </c>
      <c r="E50" s="301"/>
      <c r="F50" s="301">
        <v>7</v>
      </c>
      <c r="G50" s="328"/>
      <c r="H50" s="205">
        <v>1</v>
      </c>
      <c r="I50" s="206">
        <v>6</v>
      </c>
      <c r="J50" s="203"/>
    </row>
    <row r="51" spans="1:10" ht="15">
      <c r="A51" s="199">
        <v>8</v>
      </c>
      <c r="B51" s="292" t="s">
        <v>253</v>
      </c>
      <c r="C51" s="291"/>
      <c r="D51" s="292" t="s">
        <v>254</v>
      </c>
      <c r="E51" s="291"/>
      <c r="F51" s="292">
        <v>5</v>
      </c>
      <c r="G51" s="293"/>
      <c r="H51" s="205">
        <v>3</v>
      </c>
      <c r="I51" s="206">
        <v>2</v>
      </c>
      <c r="J51" s="203"/>
    </row>
    <row r="52" spans="1:10" ht="15">
      <c r="A52" s="199">
        <v>9</v>
      </c>
      <c r="B52" s="292" t="s">
        <v>255</v>
      </c>
      <c r="C52" s="291"/>
      <c r="D52" s="292" t="s">
        <v>254</v>
      </c>
      <c r="E52" s="291"/>
      <c r="F52" s="292">
        <v>9</v>
      </c>
      <c r="G52" s="293"/>
      <c r="H52" s="205">
        <v>9</v>
      </c>
      <c r="I52" s="206">
        <v>0</v>
      </c>
      <c r="J52" s="203"/>
    </row>
    <row r="53" spans="1:10" ht="15">
      <c r="A53" s="191">
        <v>10</v>
      </c>
      <c r="B53" s="326" t="s">
        <v>256</v>
      </c>
      <c r="C53" s="326"/>
      <c r="D53" s="326" t="s">
        <v>254</v>
      </c>
      <c r="E53" s="326"/>
      <c r="F53" s="326">
        <v>14</v>
      </c>
      <c r="G53" s="327"/>
      <c r="H53" s="207">
        <v>6</v>
      </c>
      <c r="I53" s="208">
        <v>8</v>
      </c>
      <c r="J53" s="204"/>
    </row>
    <row r="55" spans="1:10" ht="15">
      <c r="A55" s="209">
        <v>-2010</v>
      </c>
      <c r="B55" s="186"/>
      <c r="C55" s="186"/>
      <c r="D55" s="186"/>
      <c r="E55" s="186"/>
      <c r="F55" s="186"/>
      <c r="G55" s="187" t="s">
        <v>281</v>
      </c>
      <c r="H55" s="186"/>
      <c r="I55" s="186"/>
      <c r="J55" s="186"/>
    </row>
    <row r="56" spans="1:10" ht="15">
      <c r="A56" s="188" t="s">
        <v>240</v>
      </c>
      <c r="B56" s="298" t="s">
        <v>241</v>
      </c>
      <c r="C56" s="329"/>
      <c r="D56" s="298" t="s">
        <v>242</v>
      </c>
      <c r="E56" s="329"/>
      <c r="F56" s="298" t="s">
        <v>243</v>
      </c>
      <c r="G56" s="300"/>
      <c r="H56" s="200" t="s">
        <v>306</v>
      </c>
      <c r="I56" s="201" t="s">
        <v>307</v>
      </c>
      <c r="J56" s="202" t="s">
        <v>308</v>
      </c>
    </row>
    <row r="57" spans="1:10" ht="15">
      <c r="A57" s="189">
        <v>1</v>
      </c>
      <c r="B57" s="330" t="s">
        <v>244</v>
      </c>
      <c r="C57" s="331"/>
      <c r="D57" s="330" t="s">
        <v>244</v>
      </c>
      <c r="E57" s="331"/>
      <c r="F57" s="330">
        <v>1</v>
      </c>
      <c r="G57" s="332"/>
      <c r="H57" s="205">
        <v>1</v>
      </c>
      <c r="I57" s="206"/>
      <c r="J57" s="203"/>
    </row>
    <row r="58" spans="1:10" ht="15">
      <c r="A58" s="190">
        <v>2</v>
      </c>
      <c r="B58" s="301" t="s">
        <v>245</v>
      </c>
      <c r="C58" s="301"/>
      <c r="D58" s="301" t="s">
        <v>246</v>
      </c>
      <c r="E58" s="301"/>
      <c r="F58" s="301">
        <v>13</v>
      </c>
      <c r="G58" s="328"/>
      <c r="H58" s="205">
        <v>6</v>
      </c>
      <c r="I58" s="206">
        <v>7</v>
      </c>
      <c r="J58" s="203"/>
    </row>
    <row r="59" spans="1:10" ht="15">
      <c r="A59" s="190">
        <v>3</v>
      </c>
      <c r="B59" s="301" t="s">
        <v>247</v>
      </c>
      <c r="C59" s="301"/>
      <c r="D59" s="301" t="s">
        <v>246</v>
      </c>
      <c r="E59" s="301"/>
      <c r="F59" s="301">
        <v>16</v>
      </c>
      <c r="G59" s="328"/>
      <c r="H59" s="205">
        <v>7</v>
      </c>
      <c r="I59" s="206">
        <v>9</v>
      </c>
      <c r="J59" s="203"/>
    </row>
    <row r="60" spans="1:10" ht="15">
      <c r="A60" s="190">
        <v>4</v>
      </c>
      <c r="B60" s="301" t="s">
        <v>248</v>
      </c>
      <c r="C60" s="301"/>
      <c r="D60" s="301" t="s">
        <v>246</v>
      </c>
      <c r="E60" s="301"/>
      <c r="F60" s="301">
        <v>34</v>
      </c>
      <c r="G60" s="328"/>
      <c r="H60" s="205">
        <v>14</v>
      </c>
      <c r="I60" s="206">
        <v>20</v>
      </c>
      <c r="J60" s="203"/>
    </row>
    <row r="61" spans="1:10" ht="15">
      <c r="A61" s="190">
        <v>5</v>
      </c>
      <c r="B61" s="292" t="s">
        <v>249</v>
      </c>
      <c r="C61" s="291"/>
      <c r="D61" s="292" t="s">
        <v>250</v>
      </c>
      <c r="E61" s="291"/>
      <c r="F61" s="292">
        <v>3</v>
      </c>
      <c r="G61" s="293"/>
      <c r="H61" s="205">
        <v>3</v>
      </c>
      <c r="I61" s="206"/>
      <c r="J61" s="203"/>
    </row>
    <row r="62" spans="1:10" ht="15">
      <c r="A62" s="190">
        <v>6</v>
      </c>
      <c r="B62" s="292" t="s">
        <v>251</v>
      </c>
      <c r="C62" s="291"/>
      <c r="D62" s="292" t="s">
        <v>250</v>
      </c>
      <c r="E62" s="291"/>
      <c r="F62" s="292">
        <v>11</v>
      </c>
      <c r="G62" s="293"/>
      <c r="H62" s="205">
        <v>3</v>
      </c>
      <c r="I62" s="206">
        <v>8</v>
      </c>
      <c r="J62" s="203"/>
    </row>
    <row r="63" spans="1:10" ht="15">
      <c r="A63" s="190">
        <v>7</v>
      </c>
      <c r="B63" s="301" t="s">
        <v>252</v>
      </c>
      <c r="C63" s="301"/>
      <c r="D63" s="301" t="s">
        <v>250</v>
      </c>
      <c r="E63" s="301"/>
      <c r="F63" s="301">
        <v>10</v>
      </c>
      <c r="G63" s="328"/>
      <c r="H63" s="205">
        <v>2</v>
      </c>
      <c r="I63" s="206">
        <v>8</v>
      </c>
      <c r="J63" s="203"/>
    </row>
    <row r="64" spans="1:10" ht="15">
      <c r="A64" s="199">
        <v>8</v>
      </c>
      <c r="B64" s="292" t="s">
        <v>253</v>
      </c>
      <c r="C64" s="291"/>
      <c r="D64" s="292" t="s">
        <v>254</v>
      </c>
      <c r="E64" s="291"/>
      <c r="F64" s="292">
        <v>4</v>
      </c>
      <c r="G64" s="293"/>
      <c r="H64" s="205">
        <v>3</v>
      </c>
      <c r="I64" s="206">
        <v>1</v>
      </c>
      <c r="J64" s="203"/>
    </row>
    <row r="65" spans="1:10" ht="15">
      <c r="A65" s="199">
        <v>9</v>
      </c>
      <c r="B65" s="292" t="s">
        <v>255</v>
      </c>
      <c r="C65" s="291"/>
      <c r="D65" s="292" t="s">
        <v>254</v>
      </c>
      <c r="E65" s="291"/>
      <c r="F65" s="292">
        <v>9</v>
      </c>
      <c r="G65" s="293"/>
      <c r="H65" s="205">
        <v>8</v>
      </c>
      <c r="I65" s="206">
        <v>1</v>
      </c>
      <c r="J65" s="203"/>
    </row>
    <row r="66" spans="1:10" ht="15">
      <c r="A66" s="191">
        <v>10</v>
      </c>
      <c r="B66" s="326" t="s">
        <v>256</v>
      </c>
      <c r="C66" s="326"/>
      <c r="D66" s="326" t="s">
        <v>254</v>
      </c>
      <c r="E66" s="326"/>
      <c r="F66" s="326">
        <v>14</v>
      </c>
      <c r="G66" s="327"/>
      <c r="H66" s="207">
        <v>6</v>
      </c>
      <c r="I66" s="208">
        <v>8</v>
      </c>
      <c r="J66" s="204"/>
    </row>
    <row r="68" spans="1:10" ht="15">
      <c r="A68" s="209">
        <v>-2009</v>
      </c>
      <c r="B68" s="186"/>
      <c r="C68" s="186"/>
      <c r="D68" s="186"/>
      <c r="E68" s="186"/>
      <c r="F68" s="186"/>
      <c r="G68" s="187" t="s">
        <v>281</v>
      </c>
      <c r="H68" s="186"/>
      <c r="I68" s="186"/>
      <c r="J68" s="186"/>
    </row>
    <row r="69" spans="1:10" ht="15">
      <c r="A69" s="188" t="s">
        <v>240</v>
      </c>
      <c r="B69" s="298" t="s">
        <v>241</v>
      </c>
      <c r="C69" s="329"/>
      <c r="D69" s="298" t="s">
        <v>242</v>
      </c>
      <c r="E69" s="329"/>
      <c r="F69" s="298" t="s">
        <v>243</v>
      </c>
      <c r="G69" s="300"/>
      <c r="H69" s="200" t="s">
        <v>306</v>
      </c>
      <c r="I69" s="201" t="s">
        <v>307</v>
      </c>
      <c r="J69" s="202" t="s">
        <v>308</v>
      </c>
    </row>
    <row r="70" spans="1:10" ht="15">
      <c r="A70" s="189">
        <v>1</v>
      </c>
      <c r="B70" s="330" t="s">
        <v>244</v>
      </c>
      <c r="C70" s="331"/>
      <c r="D70" s="330" t="s">
        <v>244</v>
      </c>
      <c r="E70" s="331"/>
      <c r="F70" s="330">
        <v>1</v>
      </c>
      <c r="G70" s="332"/>
      <c r="H70" s="205">
        <v>1</v>
      </c>
      <c r="I70" s="206"/>
      <c r="J70" s="203"/>
    </row>
    <row r="71" spans="1:10" ht="15">
      <c r="A71" s="190">
        <v>2</v>
      </c>
      <c r="B71" s="301" t="s">
        <v>245</v>
      </c>
      <c r="C71" s="301"/>
      <c r="D71" s="301" t="s">
        <v>246</v>
      </c>
      <c r="E71" s="301"/>
      <c r="F71" s="301">
        <v>12</v>
      </c>
      <c r="G71" s="328"/>
      <c r="H71" s="205">
        <v>6</v>
      </c>
      <c r="I71" s="206">
        <v>6</v>
      </c>
      <c r="J71" s="203"/>
    </row>
    <row r="72" spans="1:10" ht="15">
      <c r="A72" s="190">
        <v>3</v>
      </c>
      <c r="B72" s="301" t="s">
        <v>247</v>
      </c>
      <c r="C72" s="301"/>
      <c r="D72" s="301" t="s">
        <v>246</v>
      </c>
      <c r="E72" s="301"/>
      <c r="F72" s="301">
        <v>15</v>
      </c>
      <c r="G72" s="328"/>
      <c r="H72" s="205">
        <v>6</v>
      </c>
      <c r="I72" s="206">
        <v>9</v>
      </c>
      <c r="J72" s="203"/>
    </row>
    <row r="73" spans="1:10" ht="15">
      <c r="A73" s="190">
        <v>4</v>
      </c>
      <c r="B73" s="301" t="s">
        <v>248</v>
      </c>
      <c r="C73" s="301"/>
      <c r="D73" s="301" t="s">
        <v>246</v>
      </c>
      <c r="E73" s="301"/>
      <c r="F73" s="301">
        <v>28</v>
      </c>
      <c r="G73" s="328"/>
      <c r="H73" s="205">
        <v>13</v>
      </c>
      <c r="I73" s="206">
        <v>15</v>
      </c>
      <c r="J73" s="203"/>
    </row>
    <row r="74" spans="1:10" ht="15">
      <c r="A74" s="190">
        <v>5</v>
      </c>
      <c r="B74" s="292" t="s">
        <v>249</v>
      </c>
      <c r="C74" s="291"/>
      <c r="D74" s="292" t="s">
        <v>250</v>
      </c>
      <c r="E74" s="291"/>
      <c r="F74" s="292">
        <v>3</v>
      </c>
      <c r="G74" s="293"/>
      <c r="H74" s="205">
        <v>3</v>
      </c>
      <c r="I74" s="206"/>
      <c r="J74" s="203"/>
    </row>
    <row r="75" spans="1:10" ht="15">
      <c r="A75" s="190">
        <v>6</v>
      </c>
      <c r="B75" s="292" t="s">
        <v>251</v>
      </c>
      <c r="C75" s="291"/>
      <c r="D75" s="292" t="s">
        <v>250</v>
      </c>
      <c r="E75" s="291"/>
      <c r="F75" s="292">
        <v>11</v>
      </c>
      <c r="G75" s="293"/>
      <c r="H75" s="205">
        <v>2</v>
      </c>
      <c r="I75" s="206">
        <v>9</v>
      </c>
      <c r="J75" s="203"/>
    </row>
    <row r="76" spans="1:10" ht="15">
      <c r="A76" s="190">
        <v>7</v>
      </c>
      <c r="B76" s="301" t="s">
        <v>252</v>
      </c>
      <c r="C76" s="301"/>
      <c r="D76" s="301" t="s">
        <v>250</v>
      </c>
      <c r="E76" s="301"/>
      <c r="F76" s="301">
        <v>8</v>
      </c>
      <c r="G76" s="328"/>
      <c r="H76" s="205">
        <v>5</v>
      </c>
      <c r="I76" s="206">
        <v>3</v>
      </c>
      <c r="J76" s="203"/>
    </row>
    <row r="77" spans="1:10" ht="15">
      <c r="A77" s="199">
        <v>8</v>
      </c>
      <c r="B77" s="292" t="s">
        <v>253</v>
      </c>
      <c r="C77" s="291"/>
      <c r="D77" s="292" t="s">
        <v>254</v>
      </c>
      <c r="E77" s="291"/>
      <c r="F77" s="292">
        <v>3</v>
      </c>
      <c r="G77" s="293"/>
      <c r="H77" s="205">
        <v>2</v>
      </c>
      <c r="I77" s="206">
        <v>1</v>
      </c>
      <c r="J77" s="203"/>
    </row>
    <row r="78" spans="1:10" ht="15">
      <c r="A78" s="199">
        <v>9</v>
      </c>
      <c r="B78" s="292" t="s">
        <v>255</v>
      </c>
      <c r="C78" s="291"/>
      <c r="D78" s="292" t="s">
        <v>254</v>
      </c>
      <c r="E78" s="291"/>
      <c r="F78" s="292">
        <v>11</v>
      </c>
      <c r="G78" s="293"/>
      <c r="H78" s="205">
        <v>10</v>
      </c>
      <c r="I78" s="206">
        <v>1</v>
      </c>
      <c r="J78" s="203"/>
    </row>
    <row r="79" spans="1:10" ht="15">
      <c r="A79" s="191">
        <v>10</v>
      </c>
      <c r="B79" s="326" t="s">
        <v>256</v>
      </c>
      <c r="C79" s="326"/>
      <c r="D79" s="326" t="s">
        <v>254</v>
      </c>
      <c r="E79" s="326"/>
      <c r="F79" s="326">
        <v>14</v>
      </c>
      <c r="G79" s="327"/>
      <c r="H79" s="207">
        <v>6</v>
      </c>
      <c r="I79" s="208">
        <v>8</v>
      </c>
      <c r="J79" s="204"/>
    </row>
    <row r="81" spans="1:7" ht="15">
      <c r="A81" s="192" t="s">
        <v>309</v>
      </c>
      <c r="B81" s="192"/>
      <c r="C81" s="192"/>
      <c r="D81" s="192"/>
      <c r="E81" s="186"/>
      <c r="F81" s="186"/>
      <c r="G81" s="186"/>
    </row>
    <row r="82" spans="1:7" ht="15">
      <c r="A82" s="186"/>
      <c r="B82" s="186"/>
      <c r="C82" s="186"/>
      <c r="D82" s="333"/>
      <c r="E82" s="333"/>
      <c r="F82" s="333"/>
      <c r="G82" s="333"/>
    </row>
    <row r="84" spans="1:7" ht="15">
      <c r="A84" s="186"/>
      <c r="B84" s="186"/>
      <c r="C84" s="186"/>
      <c r="D84" s="334" t="s">
        <v>310</v>
      </c>
      <c r="E84" s="334"/>
      <c r="F84" s="334"/>
      <c r="G84" s="334"/>
    </row>
    <row r="85" spans="1:7" ht="18" thickBot="1">
      <c r="A85" s="186"/>
      <c r="B85" s="186"/>
      <c r="C85" s="186"/>
      <c r="D85" s="186"/>
      <c r="E85" s="186"/>
      <c r="F85" s="186"/>
      <c r="G85" s="186"/>
    </row>
    <row r="86" spans="1:7" ht="15">
      <c r="A86" s="186"/>
      <c r="B86" s="186"/>
      <c r="C86" s="186"/>
      <c r="D86" s="198" t="s">
        <v>303</v>
      </c>
      <c r="E86" s="193"/>
      <c r="F86" s="193"/>
      <c r="G86" s="194"/>
    </row>
    <row r="87" spans="1:7" ht="15">
      <c r="A87" s="186"/>
      <c r="B87" s="186"/>
      <c r="C87" s="186"/>
      <c r="D87" s="197" t="s">
        <v>304</v>
      </c>
      <c r="E87" s="195"/>
      <c r="F87" s="196"/>
      <c r="G87" s="196"/>
    </row>
    <row r="88" spans="1:7" ht="18" thickBot="1">
      <c r="A88" s="186"/>
      <c r="B88" s="186"/>
      <c r="C88" s="186"/>
      <c r="D88" s="323" t="s">
        <v>305</v>
      </c>
      <c r="E88" s="324"/>
      <c r="F88" s="324"/>
      <c r="G88" s="325"/>
    </row>
  </sheetData>
  <mergeCells count="202">
    <mergeCell ref="B27:C27"/>
    <mergeCell ref="D27:E27"/>
    <mergeCell ref="F27:G27"/>
    <mergeCell ref="B30:C30"/>
    <mergeCell ref="D30:E30"/>
    <mergeCell ref="F30:G30"/>
    <mergeCell ref="B25:C25"/>
    <mergeCell ref="D25:E25"/>
    <mergeCell ref="F25:G25"/>
    <mergeCell ref="B26:C26"/>
    <mergeCell ref="D26:E26"/>
    <mergeCell ref="F26:G26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F8:G8"/>
    <mergeCell ref="B9:C9"/>
    <mergeCell ref="D9:E9"/>
    <mergeCell ref="F9:G9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A1:J1"/>
    <mergeCell ref="D88:G88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D82:G82"/>
    <mergeCell ref="D84:G84"/>
    <mergeCell ref="B10:C10"/>
    <mergeCell ref="D10:E10"/>
    <mergeCell ref="F10:G10"/>
    <mergeCell ref="B7:C7"/>
    <mergeCell ref="D7:E7"/>
    <mergeCell ref="F7:G7"/>
    <mergeCell ref="B11:C11"/>
    <mergeCell ref="D11:E11"/>
    <mergeCell ref="F11:G11"/>
    <mergeCell ref="B8:C8"/>
    <mergeCell ref="D8:E8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0:C40"/>
    <mergeCell ref="D40:E40"/>
    <mergeCell ref="F40:G4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7:C57"/>
    <mergeCell ref="D57:E57"/>
    <mergeCell ref="F57:G57"/>
    <mergeCell ref="B58:C58"/>
    <mergeCell ref="D58:E58"/>
    <mergeCell ref="F58:G58"/>
    <mergeCell ref="B53:C53"/>
    <mergeCell ref="D53:E53"/>
    <mergeCell ref="F53:G53"/>
    <mergeCell ref="B56:C56"/>
    <mergeCell ref="D56:E56"/>
    <mergeCell ref="F56:G56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9:C79"/>
    <mergeCell ref="D79:E79"/>
    <mergeCell ref="F79:G79"/>
    <mergeCell ref="B77:C77"/>
    <mergeCell ref="D77:E77"/>
    <mergeCell ref="F77:G77"/>
    <mergeCell ref="B78:C78"/>
    <mergeCell ref="D78:E78"/>
    <mergeCell ref="F78:G78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1" sqref="A1:C39"/>
    </sheetView>
  </sheetViews>
  <sheetFormatPr defaultColWidth="9.00390625" defaultRowHeight="15"/>
  <cols>
    <col min="1" max="1" width="12.421875" style="93" customWidth="1"/>
    <col min="2" max="16384" width="9.00390625" style="93" customWidth="1"/>
  </cols>
  <sheetData>
    <row r="1" spans="1:7" ht="24.6" thickBot="1">
      <c r="A1" s="314" t="s">
        <v>311</v>
      </c>
      <c r="B1" s="315"/>
      <c r="C1" s="315"/>
      <c r="D1" s="315"/>
      <c r="E1" s="315"/>
      <c r="F1" s="315"/>
      <c r="G1" s="315"/>
    </row>
    <row r="2" spans="1:7" ht="18" thickTop="1">
      <c r="A2" s="212"/>
      <c r="B2" s="212"/>
      <c r="C2" s="212"/>
      <c r="D2" s="212"/>
      <c r="E2" s="212"/>
      <c r="F2" s="212"/>
      <c r="G2" s="212"/>
    </row>
    <row r="3" spans="1:7" ht="15">
      <c r="A3" s="226"/>
      <c r="B3" s="212"/>
      <c r="C3" s="212"/>
      <c r="D3" s="212"/>
      <c r="E3" s="212"/>
      <c r="F3" s="212"/>
      <c r="G3" s="213" t="s">
        <v>281</v>
      </c>
    </row>
    <row r="4" spans="1:7" ht="24" customHeight="1">
      <c r="A4" s="216" t="s">
        <v>191</v>
      </c>
      <c r="B4" s="297" t="s">
        <v>312</v>
      </c>
      <c r="C4" s="297"/>
      <c r="D4" s="297"/>
      <c r="E4" s="297" t="s">
        <v>291</v>
      </c>
      <c r="F4" s="297"/>
      <c r="G4" s="339"/>
    </row>
    <row r="5" spans="1:7" ht="24" customHeight="1">
      <c r="A5" s="214" t="s">
        <v>313</v>
      </c>
      <c r="B5" s="301">
        <v>2014</v>
      </c>
      <c r="C5" s="301"/>
      <c r="D5" s="301"/>
      <c r="E5" s="301"/>
      <c r="F5" s="301"/>
      <c r="G5" s="328"/>
    </row>
    <row r="6" spans="1:7" ht="24" customHeight="1">
      <c r="A6" s="214" t="s">
        <v>312</v>
      </c>
      <c r="B6" s="301">
        <v>8</v>
      </c>
      <c r="C6" s="301"/>
      <c r="D6" s="301"/>
      <c r="E6" s="301">
        <v>8</v>
      </c>
      <c r="F6" s="301"/>
      <c r="G6" s="328"/>
    </row>
    <row r="7" spans="1:7" ht="24" customHeight="1">
      <c r="A7" s="224" t="s">
        <v>314</v>
      </c>
      <c r="B7" s="335"/>
      <c r="C7" s="336"/>
      <c r="D7" s="337"/>
      <c r="E7" s="335"/>
      <c r="F7" s="336"/>
      <c r="G7" s="338"/>
    </row>
    <row r="8" spans="1:7" ht="24" customHeight="1">
      <c r="A8" s="224" t="s">
        <v>315</v>
      </c>
      <c r="B8" s="335"/>
      <c r="C8" s="336"/>
      <c r="D8" s="337"/>
      <c r="E8" s="335"/>
      <c r="F8" s="336"/>
      <c r="G8" s="338"/>
    </row>
    <row r="9" spans="1:7" ht="24" customHeight="1">
      <c r="A9" s="214" t="s">
        <v>307</v>
      </c>
      <c r="B9" s="301">
        <v>4</v>
      </c>
      <c r="C9" s="301"/>
      <c r="D9" s="301"/>
      <c r="E9" s="301">
        <v>69</v>
      </c>
      <c r="F9" s="301"/>
      <c r="G9" s="328"/>
    </row>
    <row r="10" spans="1:7" ht="33" customHeight="1">
      <c r="A10" s="214" t="s">
        <v>316</v>
      </c>
      <c r="B10" s="301"/>
      <c r="C10" s="301"/>
      <c r="D10" s="301"/>
      <c r="E10" s="301"/>
      <c r="F10" s="301"/>
      <c r="G10" s="328"/>
    </row>
    <row r="11" spans="1:7" ht="24" customHeight="1">
      <c r="A11" s="214" t="s">
        <v>317</v>
      </c>
      <c r="B11" s="301"/>
      <c r="C11" s="301"/>
      <c r="D11" s="301"/>
      <c r="E11" s="301">
        <v>11</v>
      </c>
      <c r="F11" s="301"/>
      <c r="G11" s="328"/>
    </row>
    <row r="12" spans="1:7" ht="34.8">
      <c r="A12" s="217" t="s">
        <v>318</v>
      </c>
      <c r="B12" s="301">
        <v>1</v>
      </c>
      <c r="C12" s="301"/>
      <c r="D12" s="301"/>
      <c r="E12" s="301">
        <v>16</v>
      </c>
      <c r="F12" s="301"/>
      <c r="G12" s="328"/>
    </row>
    <row r="13" spans="1:7" ht="34.8">
      <c r="A13" s="225" t="s">
        <v>319</v>
      </c>
      <c r="B13" s="335">
        <v>1</v>
      </c>
      <c r="C13" s="336"/>
      <c r="D13" s="337"/>
      <c r="E13" s="335">
        <v>3</v>
      </c>
      <c r="F13" s="336"/>
      <c r="G13" s="338"/>
    </row>
    <row r="14" spans="1:7" ht="15">
      <c r="A14" s="215" t="s">
        <v>320</v>
      </c>
      <c r="B14" s="326"/>
      <c r="C14" s="326"/>
      <c r="D14" s="326"/>
      <c r="E14" s="326">
        <v>16</v>
      </c>
      <c r="F14" s="326"/>
      <c r="G14" s="327"/>
    </row>
    <row r="15" spans="4:7" s="185" customFormat="1" ht="15">
      <c r="D15" s="210"/>
      <c r="E15" s="210"/>
      <c r="F15" s="210"/>
      <c r="G15" s="210"/>
    </row>
    <row r="16" spans="1:7" ht="15">
      <c r="A16" s="226"/>
      <c r="B16" s="212"/>
      <c r="C16" s="212"/>
      <c r="D16" s="212"/>
      <c r="E16" s="212"/>
      <c r="F16" s="212"/>
      <c r="G16" s="213" t="s">
        <v>281</v>
      </c>
    </row>
    <row r="17" spans="1:7" ht="15">
      <c r="A17" s="216" t="s">
        <v>191</v>
      </c>
      <c r="B17" s="297" t="s">
        <v>312</v>
      </c>
      <c r="C17" s="297"/>
      <c r="D17" s="297"/>
      <c r="E17" s="297" t="s">
        <v>291</v>
      </c>
      <c r="F17" s="297"/>
      <c r="G17" s="339"/>
    </row>
    <row r="18" spans="1:7" ht="15">
      <c r="A18" s="214" t="s">
        <v>313</v>
      </c>
      <c r="B18" s="301">
        <v>2013</v>
      </c>
      <c r="C18" s="301"/>
      <c r="D18" s="301"/>
      <c r="E18" s="301"/>
      <c r="F18" s="301"/>
      <c r="G18" s="328"/>
    </row>
    <row r="19" spans="1:7" ht="15">
      <c r="A19" s="214" t="s">
        <v>312</v>
      </c>
      <c r="B19" s="301">
        <v>9</v>
      </c>
      <c r="C19" s="301"/>
      <c r="D19" s="301"/>
      <c r="E19" s="301">
        <v>9</v>
      </c>
      <c r="F19" s="301"/>
      <c r="G19" s="328"/>
    </row>
    <row r="20" spans="1:7" ht="34.8">
      <c r="A20" s="224" t="s">
        <v>314</v>
      </c>
      <c r="B20" s="335"/>
      <c r="C20" s="336"/>
      <c r="D20" s="337"/>
      <c r="E20" s="335"/>
      <c r="F20" s="336"/>
      <c r="G20" s="338"/>
    </row>
    <row r="21" spans="1:7" ht="34.8">
      <c r="A21" s="224" t="s">
        <v>315</v>
      </c>
      <c r="B21" s="335"/>
      <c r="C21" s="336"/>
      <c r="D21" s="337"/>
      <c r="E21" s="335"/>
      <c r="F21" s="336"/>
      <c r="G21" s="338"/>
    </row>
    <row r="22" spans="1:7" ht="15">
      <c r="A22" s="214" t="s">
        <v>307</v>
      </c>
      <c r="B22" s="301">
        <v>5</v>
      </c>
      <c r="C22" s="301"/>
      <c r="D22" s="301"/>
      <c r="E22" s="301">
        <v>67</v>
      </c>
      <c r="F22" s="301"/>
      <c r="G22" s="328"/>
    </row>
    <row r="23" spans="1:7" ht="15">
      <c r="A23" s="214" t="s">
        <v>316</v>
      </c>
      <c r="B23" s="301"/>
      <c r="C23" s="301"/>
      <c r="D23" s="301"/>
      <c r="E23" s="301"/>
      <c r="F23" s="301"/>
      <c r="G23" s="328"/>
    </row>
    <row r="24" spans="1:7" ht="15">
      <c r="A24" s="214" t="s">
        <v>317</v>
      </c>
      <c r="B24" s="301"/>
      <c r="C24" s="301"/>
      <c r="D24" s="301"/>
      <c r="E24" s="301">
        <v>11</v>
      </c>
      <c r="F24" s="301"/>
      <c r="G24" s="328"/>
    </row>
    <row r="25" spans="1:7" ht="34.8">
      <c r="A25" s="217" t="s">
        <v>318</v>
      </c>
      <c r="B25" s="301"/>
      <c r="C25" s="301"/>
      <c r="D25" s="301"/>
      <c r="E25" s="301">
        <v>16</v>
      </c>
      <c r="F25" s="301"/>
      <c r="G25" s="328"/>
    </row>
    <row r="26" spans="1:7" ht="34.8">
      <c r="A26" s="225" t="s">
        <v>319</v>
      </c>
      <c r="B26" s="335"/>
      <c r="C26" s="336"/>
      <c r="D26" s="337"/>
      <c r="E26" s="335">
        <v>2</v>
      </c>
      <c r="F26" s="336"/>
      <c r="G26" s="338"/>
    </row>
    <row r="27" spans="1:7" ht="15">
      <c r="A27" s="215" t="s">
        <v>320</v>
      </c>
      <c r="B27" s="326"/>
      <c r="C27" s="326"/>
      <c r="D27" s="326"/>
      <c r="E27" s="326">
        <v>16</v>
      </c>
      <c r="F27" s="326"/>
      <c r="G27" s="327"/>
    </row>
    <row r="29" spans="1:7" ht="15">
      <c r="A29" s="226"/>
      <c r="B29" s="212"/>
      <c r="C29" s="212"/>
      <c r="D29" s="212"/>
      <c r="E29" s="212"/>
      <c r="F29" s="212"/>
      <c r="G29" s="213" t="s">
        <v>281</v>
      </c>
    </row>
    <row r="30" spans="1:7" ht="15">
      <c r="A30" s="216" t="s">
        <v>191</v>
      </c>
      <c r="B30" s="297" t="s">
        <v>312</v>
      </c>
      <c r="C30" s="297"/>
      <c r="D30" s="297"/>
      <c r="E30" s="297" t="s">
        <v>291</v>
      </c>
      <c r="F30" s="297"/>
      <c r="G30" s="339"/>
    </row>
    <row r="31" spans="1:7" ht="15">
      <c r="A31" s="214" t="s">
        <v>313</v>
      </c>
      <c r="B31" s="301">
        <v>2012</v>
      </c>
      <c r="C31" s="301"/>
      <c r="D31" s="301"/>
      <c r="E31" s="301"/>
      <c r="F31" s="301"/>
      <c r="G31" s="328"/>
    </row>
    <row r="32" spans="1:7" ht="15">
      <c r="A32" s="214" t="s">
        <v>312</v>
      </c>
      <c r="B32" s="301">
        <v>15</v>
      </c>
      <c r="C32" s="301"/>
      <c r="D32" s="301"/>
      <c r="E32" s="301">
        <v>15</v>
      </c>
      <c r="F32" s="301"/>
      <c r="G32" s="328"/>
    </row>
    <row r="33" spans="1:7" ht="34.8">
      <c r="A33" s="224" t="s">
        <v>314</v>
      </c>
      <c r="B33" s="335"/>
      <c r="C33" s="336"/>
      <c r="D33" s="337"/>
      <c r="E33" s="335"/>
      <c r="F33" s="336"/>
      <c r="G33" s="338"/>
    </row>
    <row r="34" spans="1:7" ht="34.8">
      <c r="A34" s="224" t="s">
        <v>315</v>
      </c>
      <c r="B34" s="335"/>
      <c r="C34" s="336"/>
      <c r="D34" s="337"/>
      <c r="E34" s="335"/>
      <c r="F34" s="336"/>
      <c r="G34" s="338"/>
    </row>
    <row r="35" spans="1:7" ht="15">
      <c r="A35" s="214" t="s">
        <v>307</v>
      </c>
      <c r="B35" s="301">
        <v>7</v>
      </c>
      <c r="C35" s="301"/>
      <c r="D35" s="301"/>
      <c r="E35" s="301">
        <v>65</v>
      </c>
      <c r="F35" s="301"/>
      <c r="G35" s="328"/>
    </row>
    <row r="36" spans="1:7" ht="15">
      <c r="A36" s="214" t="s">
        <v>316</v>
      </c>
      <c r="B36" s="301"/>
      <c r="C36" s="301"/>
      <c r="D36" s="301"/>
      <c r="E36" s="301"/>
      <c r="F36" s="301"/>
      <c r="G36" s="328"/>
    </row>
    <row r="37" spans="1:7" ht="15">
      <c r="A37" s="214" t="s">
        <v>317</v>
      </c>
      <c r="B37" s="301">
        <v>1</v>
      </c>
      <c r="C37" s="301"/>
      <c r="D37" s="301"/>
      <c r="E37" s="301">
        <v>11</v>
      </c>
      <c r="F37" s="301"/>
      <c r="G37" s="328"/>
    </row>
    <row r="38" spans="1:7" ht="34.8">
      <c r="A38" s="217" t="s">
        <v>318</v>
      </c>
      <c r="B38" s="301">
        <v>2</v>
      </c>
      <c r="C38" s="301"/>
      <c r="D38" s="301"/>
      <c r="E38" s="301">
        <v>16</v>
      </c>
      <c r="F38" s="301"/>
      <c r="G38" s="328"/>
    </row>
    <row r="39" spans="1:7" ht="34.8">
      <c r="A39" s="225" t="s">
        <v>319</v>
      </c>
      <c r="B39" s="335"/>
      <c r="C39" s="336"/>
      <c r="D39" s="337"/>
      <c r="E39" s="335">
        <v>2</v>
      </c>
      <c r="F39" s="336"/>
      <c r="G39" s="338"/>
    </row>
    <row r="40" spans="1:7" ht="15">
      <c r="A40" s="215" t="s">
        <v>320</v>
      </c>
      <c r="B40" s="326">
        <v>1</v>
      </c>
      <c r="C40" s="326"/>
      <c r="D40" s="326"/>
      <c r="E40" s="326">
        <v>16</v>
      </c>
      <c r="F40" s="326"/>
      <c r="G40" s="327"/>
    </row>
    <row r="42" spans="1:7" ht="15">
      <c r="A42" s="226"/>
      <c r="B42" s="212"/>
      <c r="C42" s="212"/>
      <c r="D42" s="212"/>
      <c r="E42" s="212"/>
      <c r="F42" s="212"/>
      <c r="G42" s="213" t="s">
        <v>281</v>
      </c>
    </row>
    <row r="43" spans="1:7" ht="15">
      <c r="A43" s="216" t="s">
        <v>191</v>
      </c>
      <c r="B43" s="297" t="s">
        <v>312</v>
      </c>
      <c r="C43" s="297"/>
      <c r="D43" s="297"/>
      <c r="E43" s="297" t="s">
        <v>291</v>
      </c>
      <c r="F43" s="297"/>
      <c r="G43" s="339"/>
    </row>
    <row r="44" spans="1:7" ht="15">
      <c r="A44" s="214" t="s">
        <v>313</v>
      </c>
      <c r="B44" s="301">
        <v>2011</v>
      </c>
      <c r="C44" s="301"/>
      <c r="D44" s="301"/>
      <c r="E44" s="301"/>
      <c r="F44" s="301"/>
      <c r="G44" s="328"/>
    </row>
    <row r="45" spans="1:7" ht="15">
      <c r="A45" s="214" t="s">
        <v>312</v>
      </c>
      <c r="B45" s="301">
        <v>15</v>
      </c>
      <c r="C45" s="301"/>
      <c r="D45" s="301"/>
      <c r="E45" s="301">
        <v>15</v>
      </c>
      <c r="F45" s="301"/>
      <c r="G45" s="328"/>
    </row>
    <row r="46" spans="1:7" ht="34.8">
      <c r="A46" s="224" t="s">
        <v>314</v>
      </c>
      <c r="B46" s="335"/>
      <c r="C46" s="336"/>
      <c r="D46" s="337"/>
      <c r="E46" s="335"/>
      <c r="F46" s="336"/>
      <c r="G46" s="338"/>
    </row>
    <row r="47" spans="1:7" ht="34.8">
      <c r="A47" s="224" t="s">
        <v>315</v>
      </c>
      <c r="B47" s="335"/>
      <c r="C47" s="336"/>
      <c r="D47" s="337"/>
      <c r="E47" s="335"/>
      <c r="F47" s="336"/>
      <c r="G47" s="338"/>
    </row>
    <row r="48" spans="1:7" ht="15">
      <c r="A48" s="214" t="s">
        <v>307</v>
      </c>
      <c r="B48" s="301">
        <v>7</v>
      </c>
      <c r="C48" s="301"/>
      <c r="D48" s="301"/>
      <c r="E48" s="301">
        <v>60</v>
      </c>
      <c r="F48" s="301"/>
      <c r="G48" s="328"/>
    </row>
    <row r="49" spans="1:7" ht="15">
      <c r="A49" s="214" t="s">
        <v>316</v>
      </c>
      <c r="B49" s="301"/>
      <c r="C49" s="301"/>
      <c r="D49" s="301"/>
      <c r="E49" s="301"/>
      <c r="F49" s="301"/>
      <c r="G49" s="328"/>
    </row>
    <row r="50" spans="1:7" ht="15">
      <c r="A50" s="214" t="s">
        <v>317</v>
      </c>
      <c r="B50" s="301">
        <v>2</v>
      </c>
      <c r="C50" s="301"/>
      <c r="D50" s="301"/>
      <c r="E50" s="301">
        <v>10</v>
      </c>
      <c r="F50" s="301"/>
      <c r="G50" s="328"/>
    </row>
    <row r="51" spans="1:7" ht="34.8">
      <c r="A51" s="217" t="s">
        <v>318</v>
      </c>
      <c r="B51" s="301"/>
      <c r="C51" s="301"/>
      <c r="D51" s="301"/>
      <c r="E51" s="301">
        <v>14</v>
      </c>
      <c r="F51" s="301"/>
      <c r="G51" s="328"/>
    </row>
    <row r="52" spans="1:7" ht="34.8">
      <c r="A52" s="225" t="s">
        <v>319</v>
      </c>
      <c r="B52" s="335"/>
      <c r="C52" s="336"/>
      <c r="D52" s="337"/>
      <c r="E52" s="335">
        <v>2</v>
      </c>
      <c r="F52" s="336"/>
      <c r="G52" s="338"/>
    </row>
    <row r="53" spans="1:7" ht="15">
      <c r="A53" s="215" t="s">
        <v>320</v>
      </c>
      <c r="B53" s="326"/>
      <c r="C53" s="326"/>
      <c r="D53" s="326"/>
      <c r="E53" s="326">
        <v>15</v>
      </c>
      <c r="F53" s="326"/>
      <c r="G53" s="327"/>
    </row>
    <row r="55" spans="1:7" ht="15">
      <c r="A55" s="226"/>
      <c r="B55" s="212"/>
      <c r="C55" s="212"/>
      <c r="D55" s="212"/>
      <c r="E55" s="212"/>
      <c r="F55" s="212"/>
      <c r="G55" s="213" t="s">
        <v>281</v>
      </c>
    </row>
    <row r="56" spans="1:7" ht="15">
      <c r="A56" s="216" t="s">
        <v>191</v>
      </c>
      <c r="B56" s="297" t="s">
        <v>312</v>
      </c>
      <c r="C56" s="297"/>
      <c r="D56" s="297"/>
      <c r="E56" s="297" t="s">
        <v>291</v>
      </c>
      <c r="F56" s="297"/>
      <c r="G56" s="339"/>
    </row>
    <row r="57" spans="1:7" ht="15">
      <c r="A57" s="214" t="s">
        <v>313</v>
      </c>
      <c r="B57" s="301">
        <v>2010</v>
      </c>
      <c r="C57" s="301"/>
      <c r="D57" s="301"/>
      <c r="E57" s="301"/>
      <c r="F57" s="301"/>
      <c r="G57" s="328"/>
    </row>
    <row r="58" spans="1:7" ht="15">
      <c r="A58" s="214" t="s">
        <v>312</v>
      </c>
      <c r="B58" s="301">
        <v>11</v>
      </c>
      <c r="C58" s="301"/>
      <c r="D58" s="301"/>
      <c r="E58" s="301">
        <v>11</v>
      </c>
      <c r="F58" s="301"/>
      <c r="G58" s="328"/>
    </row>
    <row r="59" spans="1:7" ht="34.8">
      <c r="A59" s="224" t="s">
        <v>314</v>
      </c>
      <c r="B59" s="335"/>
      <c r="C59" s="336"/>
      <c r="D59" s="337"/>
      <c r="E59" s="335"/>
      <c r="F59" s="336"/>
      <c r="G59" s="338"/>
    </row>
    <row r="60" spans="1:7" ht="34.8">
      <c r="A60" s="224" t="s">
        <v>315</v>
      </c>
      <c r="B60" s="335"/>
      <c r="C60" s="336"/>
      <c r="D60" s="337"/>
      <c r="E60" s="335"/>
      <c r="F60" s="336"/>
      <c r="G60" s="338"/>
    </row>
    <row r="61" spans="1:7" ht="15">
      <c r="A61" s="214" t="s">
        <v>307</v>
      </c>
      <c r="B61" s="301">
        <v>8</v>
      </c>
      <c r="C61" s="301"/>
      <c r="D61" s="301"/>
      <c r="E61" s="301">
        <v>62</v>
      </c>
      <c r="F61" s="301"/>
      <c r="G61" s="328"/>
    </row>
    <row r="62" spans="1:7" ht="15">
      <c r="A62" s="214" t="s">
        <v>316</v>
      </c>
      <c r="B62" s="301"/>
      <c r="C62" s="301"/>
      <c r="D62" s="301"/>
      <c r="E62" s="301"/>
      <c r="F62" s="301"/>
      <c r="G62" s="328"/>
    </row>
    <row r="63" spans="1:7" ht="15">
      <c r="A63" s="214" t="s">
        <v>317</v>
      </c>
      <c r="B63" s="301">
        <v>1</v>
      </c>
      <c r="C63" s="301"/>
      <c r="D63" s="301"/>
      <c r="E63" s="301">
        <v>9</v>
      </c>
      <c r="F63" s="301"/>
      <c r="G63" s="328"/>
    </row>
    <row r="64" spans="1:7" ht="34.8">
      <c r="A64" s="217" t="s">
        <v>318</v>
      </c>
      <c r="B64" s="301">
        <v>1</v>
      </c>
      <c r="C64" s="301"/>
      <c r="D64" s="301"/>
      <c r="E64" s="301">
        <v>14</v>
      </c>
      <c r="F64" s="301"/>
      <c r="G64" s="328"/>
    </row>
    <row r="65" spans="1:7" ht="34.8">
      <c r="A65" s="225" t="s">
        <v>319</v>
      </c>
      <c r="B65" s="335"/>
      <c r="C65" s="336"/>
      <c r="D65" s="337"/>
      <c r="E65" s="335">
        <v>2</v>
      </c>
      <c r="F65" s="336"/>
      <c r="G65" s="338"/>
    </row>
    <row r="66" spans="1:7" ht="15">
      <c r="A66" s="215" t="s">
        <v>320</v>
      </c>
      <c r="B66" s="326"/>
      <c r="C66" s="326"/>
      <c r="D66" s="326"/>
      <c r="E66" s="326">
        <v>15</v>
      </c>
      <c r="F66" s="326"/>
      <c r="G66" s="327"/>
    </row>
    <row r="68" spans="1:7" ht="15">
      <c r="A68" s="226"/>
      <c r="B68" s="212"/>
      <c r="C68" s="212"/>
      <c r="D68" s="212"/>
      <c r="E68" s="212"/>
      <c r="F68" s="212"/>
      <c r="G68" s="213" t="s">
        <v>281</v>
      </c>
    </row>
    <row r="69" spans="1:7" ht="15">
      <c r="A69" s="216" t="s">
        <v>191</v>
      </c>
      <c r="B69" s="297" t="s">
        <v>312</v>
      </c>
      <c r="C69" s="297"/>
      <c r="D69" s="297"/>
      <c r="E69" s="297" t="s">
        <v>291</v>
      </c>
      <c r="F69" s="297"/>
      <c r="G69" s="339"/>
    </row>
    <row r="70" spans="1:7" ht="15">
      <c r="A70" s="214" t="s">
        <v>313</v>
      </c>
      <c r="B70" s="301">
        <v>2009</v>
      </c>
      <c r="C70" s="301"/>
      <c r="D70" s="301"/>
      <c r="E70" s="301"/>
      <c r="F70" s="301"/>
      <c r="G70" s="328"/>
    </row>
    <row r="71" spans="1:7" ht="15">
      <c r="A71" s="214" t="s">
        <v>312</v>
      </c>
      <c r="B71" s="301">
        <v>8</v>
      </c>
      <c r="C71" s="301"/>
      <c r="D71" s="301"/>
      <c r="E71" s="301">
        <v>8</v>
      </c>
      <c r="F71" s="301"/>
      <c r="G71" s="328"/>
    </row>
    <row r="72" spans="1:7" ht="34.8">
      <c r="A72" s="224" t="s">
        <v>314</v>
      </c>
      <c r="B72" s="335"/>
      <c r="C72" s="336"/>
      <c r="D72" s="337"/>
      <c r="E72" s="335"/>
      <c r="F72" s="336"/>
      <c r="G72" s="338"/>
    </row>
    <row r="73" spans="1:7" ht="34.8">
      <c r="A73" s="224" t="s">
        <v>315</v>
      </c>
      <c r="B73" s="335"/>
      <c r="C73" s="336"/>
      <c r="D73" s="337"/>
      <c r="E73" s="335"/>
      <c r="F73" s="336"/>
      <c r="G73" s="338"/>
    </row>
    <row r="74" spans="1:7" ht="15">
      <c r="A74" s="214" t="s">
        <v>307</v>
      </c>
      <c r="B74" s="301">
        <v>2</v>
      </c>
      <c r="C74" s="301"/>
      <c r="D74" s="301"/>
      <c r="E74" s="301">
        <v>52</v>
      </c>
      <c r="F74" s="301"/>
      <c r="G74" s="328"/>
    </row>
    <row r="75" spans="1:7" ht="15">
      <c r="A75" s="214" t="s">
        <v>316</v>
      </c>
      <c r="B75" s="301"/>
      <c r="C75" s="301"/>
      <c r="D75" s="301"/>
      <c r="E75" s="301"/>
      <c r="F75" s="301"/>
      <c r="G75" s="328"/>
    </row>
    <row r="76" spans="1:7" ht="15">
      <c r="A76" s="214" t="s">
        <v>317</v>
      </c>
      <c r="B76" s="301">
        <v>2</v>
      </c>
      <c r="C76" s="301"/>
      <c r="D76" s="301"/>
      <c r="E76" s="301">
        <v>8</v>
      </c>
      <c r="F76" s="301"/>
      <c r="G76" s="328"/>
    </row>
    <row r="77" spans="1:7" ht="34.8">
      <c r="A77" s="217" t="s">
        <v>318</v>
      </c>
      <c r="B77" s="301"/>
      <c r="C77" s="301"/>
      <c r="D77" s="301"/>
      <c r="E77" s="301">
        <v>13</v>
      </c>
      <c r="F77" s="301"/>
      <c r="G77" s="328"/>
    </row>
    <row r="78" spans="1:7" ht="34.8">
      <c r="A78" s="225" t="s">
        <v>319</v>
      </c>
      <c r="B78" s="335"/>
      <c r="C78" s="336"/>
      <c r="D78" s="337"/>
      <c r="E78" s="335">
        <v>2</v>
      </c>
      <c r="F78" s="336"/>
      <c r="G78" s="338"/>
    </row>
    <row r="79" spans="1:7" ht="15">
      <c r="A79" s="215" t="s">
        <v>320</v>
      </c>
      <c r="B79" s="326"/>
      <c r="C79" s="326"/>
      <c r="D79" s="326"/>
      <c r="E79" s="326">
        <v>15</v>
      </c>
      <c r="F79" s="326"/>
      <c r="G79" s="327"/>
    </row>
    <row r="81" spans="4:7" ht="15">
      <c r="D81" s="212"/>
      <c r="E81" s="212"/>
      <c r="F81" s="212"/>
      <c r="G81" s="212"/>
    </row>
    <row r="82" spans="4:7" ht="15">
      <c r="D82" s="334" t="s">
        <v>321</v>
      </c>
      <c r="E82" s="334"/>
      <c r="F82" s="334"/>
      <c r="G82" s="334"/>
    </row>
    <row r="83" spans="4:7" ht="18" thickBot="1">
      <c r="D83" s="212"/>
      <c r="E83" s="212"/>
      <c r="F83" s="212"/>
      <c r="G83" s="212"/>
    </row>
    <row r="84" spans="4:7" ht="15">
      <c r="D84" s="223" t="s">
        <v>303</v>
      </c>
      <c r="E84" s="218"/>
      <c r="F84" s="218"/>
      <c r="G84" s="219"/>
    </row>
    <row r="85" spans="4:7" ht="15">
      <c r="D85" s="222" t="s">
        <v>304</v>
      </c>
      <c r="E85" s="220"/>
      <c r="F85" s="221"/>
      <c r="G85" s="221"/>
    </row>
    <row r="86" spans="4:7" ht="18" thickBot="1">
      <c r="D86" s="323" t="s">
        <v>305</v>
      </c>
      <c r="E86" s="324"/>
      <c r="F86" s="324"/>
      <c r="G86" s="325"/>
    </row>
  </sheetData>
  <mergeCells count="129">
    <mergeCell ref="B8:D8"/>
    <mergeCell ref="E8:G8"/>
    <mergeCell ref="B13:D13"/>
    <mergeCell ref="E13:G13"/>
    <mergeCell ref="B7:D7"/>
    <mergeCell ref="E7:G7"/>
    <mergeCell ref="A1:G1"/>
    <mergeCell ref="B4:D4"/>
    <mergeCell ref="E4:G4"/>
    <mergeCell ref="B5:G5"/>
    <mergeCell ref="B6:D6"/>
    <mergeCell ref="E6:G6"/>
    <mergeCell ref="D86:G86"/>
    <mergeCell ref="B9:D9"/>
    <mergeCell ref="E9:G9"/>
    <mergeCell ref="B10:D10"/>
    <mergeCell ref="E10:G10"/>
    <mergeCell ref="B11:D11"/>
    <mergeCell ref="E11:G11"/>
    <mergeCell ref="B12:D12"/>
    <mergeCell ref="E12:G12"/>
    <mergeCell ref="B14:D14"/>
    <mergeCell ref="E14:G14"/>
    <mergeCell ref="D82:G82"/>
    <mergeCell ref="B17:D17"/>
    <mergeCell ref="E17:G17"/>
    <mergeCell ref="B18:G18"/>
    <mergeCell ref="B19:D19"/>
    <mergeCell ref="B22:D22"/>
    <mergeCell ref="E22:G22"/>
    <mergeCell ref="B23:D23"/>
    <mergeCell ref="E23:G23"/>
    <mergeCell ref="B24:D24"/>
    <mergeCell ref="E24:G24"/>
    <mergeCell ref="E19:G19"/>
    <mergeCell ref="B20:D20"/>
    <mergeCell ref="E20:G20"/>
    <mergeCell ref="B21:D21"/>
    <mergeCell ref="E21:G21"/>
    <mergeCell ref="B30:D30"/>
    <mergeCell ref="E30:G30"/>
    <mergeCell ref="B31:G31"/>
    <mergeCell ref="B32:D32"/>
    <mergeCell ref="E32:G32"/>
    <mergeCell ref="B25:D25"/>
    <mergeCell ref="E25:G25"/>
    <mergeCell ref="B26:D26"/>
    <mergeCell ref="E26:G26"/>
    <mergeCell ref="B27:D27"/>
    <mergeCell ref="E27:G27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44:G44"/>
    <mergeCell ref="B45:D45"/>
    <mergeCell ref="E45:G45"/>
    <mergeCell ref="B46:D46"/>
    <mergeCell ref="E46:G46"/>
    <mergeCell ref="B39:D39"/>
    <mergeCell ref="E39:G39"/>
    <mergeCell ref="B40:D40"/>
    <mergeCell ref="E40:G40"/>
    <mergeCell ref="B43:D43"/>
    <mergeCell ref="E43:G43"/>
    <mergeCell ref="B50:D50"/>
    <mergeCell ref="E50:G50"/>
    <mergeCell ref="B51:D51"/>
    <mergeCell ref="E51:G51"/>
    <mergeCell ref="B52:D52"/>
    <mergeCell ref="E52:G52"/>
    <mergeCell ref="B47:D47"/>
    <mergeCell ref="E47:G47"/>
    <mergeCell ref="B48:D48"/>
    <mergeCell ref="E48:G48"/>
    <mergeCell ref="B49:D49"/>
    <mergeCell ref="E49:G49"/>
    <mergeCell ref="B58:D58"/>
    <mergeCell ref="E58:G58"/>
    <mergeCell ref="B59:D59"/>
    <mergeCell ref="E59:G59"/>
    <mergeCell ref="B60:D60"/>
    <mergeCell ref="E60:G60"/>
    <mergeCell ref="B53:D53"/>
    <mergeCell ref="E53:G53"/>
    <mergeCell ref="B56:D56"/>
    <mergeCell ref="E56:G56"/>
    <mergeCell ref="B57:G57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72:D72"/>
    <mergeCell ref="E72:G72"/>
    <mergeCell ref="B73:D73"/>
    <mergeCell ref="E73:G73"/>
    <mergeCell ref="B74:D74"/>
    <mergeCell ref="E74:G74"/>
    <mergeCell ref="B69:D69"/>
    <mergeCell ref="E69:G69"/>
    <mergeCell ref="B70:G70"/>
    <mergeCell ref="B71:D71"/>
    <mergeCell ref="E71:G71"/>
    <mergeCell ref="B78:D78"/>
    <mergeCell ref="E78:G78"/>
    <mergeCell ref="B79:D79"/>
    <mergeCell ref="E79:G79"/>
    <mergeCell ref="B75:D75"/>
    <mergeCell ref="E75:G75"/>
    <mergeCell ref="B76:D76"/>
    <mergeCell ref="E76:G76"/>
    <mergeCell ref="B77:D77"/>
    <mergeCell ref="E77:G77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:C39"/>
    </sheetView>
  </sheetViews>
  <sheetFormatPr defaultColWidth="9.00390625" defaultRowHeight="15"/>
  <cols>
    <col min="1" max="1" width="17.8515625" style="93" customWidth="1"/>
    <col min="2" max="16384" width="9.00390625" style="93" customWidth="1"/>
  </cols>
  <sheetData>
    <row r="1" spans="1:5" ht="32.25" customHeight="1" thickBot="1">
      <c r="A1" s="340" t="s">
        <v>322</v>
      </c>
      <c r="B1" s="341"/>
      <c r="C1" s="341"/>
      <c r="D1" s="341"/>
      <c r="E1" s="341"/>
    </row>
    <row r="2" spans="1:5" ht="18" thickTop="1">
      <c r="A2" s="228"/>
      <c r="B2" s="228"/>
      <c r="C2" s="228"/>
      <c r="D2" s="228"/>
      <c r="E2" s="228"/>
    </row>
    <row r="3" spans="1:5" ht="15">
      <c r="A3" s="248" t="s">
        <v>323</v>
      </c>
      <c r="B3" s="228"/>
      <c r="C3" s="228"/>
      <c r="D3" s="228"/>
      <c r="E3" s="231" t="s">
        <v>281</v>
      </c>
    </row>
    <row r="4" spans="1:5" ht="24" customHeight="1">
      <c r="A4" s="234" t="s">
        <v>191</v>
      </c>
      <c r="B4" s="298" t="s">
        <v>324</v>
      </c>
      <c r="C4" s="329"/>
      <c r="D4" s="298" t="s">
        <v>291</v>
      </c>
      <c r="E4" s="300"/>
    </row>
    <row r="5" spans="1:5" ht="24" customHeight="1">
      <c r="A5" s="236" t="s">
        <v>325</v>
      </c>
      <c r="B5" s="292">
        <v>8</v>
      </c>
      <c r="C5" s="291"/>
      <c r="D5" s="292">
        <v>7</v>
      </c>
      <c r="E5" s="293"/>
    </row>
    <row r="6" spans="1:5" ht="24" customHeight="1">
      <c r="A6" s="232" t="s">
        <v>307</v>
      </c>
      <c r="B6" s="292">
        <v>7</v>
      </c>
      <c r="C6" s="291"/>
      <c r="D6" s="292">
        <v>6</v>
      </c>
      <c r="E6" s="293"/>
    </row>
    <row r="7" spans="1:5" ht="24" customHeight="1">
      <c r="A7" s="232" t="s">
        <v>316</v>
      </c>
      <c r="B7" s="292"/>
      <c r="C7" s="291"/>
      <c r="D7" s="292"/>
      <c r="E7" s="293"/>
    </row>
    <row r="8" spans="1:5" ht="24" customHeight="1">
      <c r="A8" s="249" t="s">
        <v>317</v>
      </c>
      <c r="B8" s="292">
        <v>1</v>
      </c>
      <c r="C8" s="291"/>
      <c r="D8" s="292">
        <v>1</v>
      </c>
      <c r="E8" s="293"/>
    </row>
    <row r="9" spans="1:5" ht="24" customHeight="1">
      <c r="A9" s="235" t="s">
        <v>326</v>
      </c>
      <c r="B9" s="292">
        <v>1</v>
      </c>
      <c r="C9" s="291"/>
      <c r="D9" s="292">
        <v>1</v>
      </c>
      <c r="E9" s="293"/>
    </row>
    <row r="10" spans="1:5" ht="24" customHeight="1">
      <c r="A10" s="250" t="s">
        <v>327</v>
      </c>
      <c r="B10" s="292"/>
      <c r="C10" s="291"/>
      <c r="D10" s="292"/>
      <c r="E10" s="293"/>
    </row>
    <row r="11" spans="1:5" ht="15">
      <c r="A11" s="233" t="s">
        <v>328</v>
      </c>
      <c r="B11" s="287">
        <v>1</v>
      </c>
      <c r="C11" s="286"/>
      <c r="D11" s="287">
        <v>1</v>
      </c>
      <c r="E11" s="288"/>
    </row>
    <row r="13" spans="1:5" ht="15">
      <c r="A13" s="248" t="s">
        <v>329</v>
      </c>
      <c r="B13" s="228"/>
      <c r="C13" s="228"/>
      <c r="D13" s="228"/>
      <c r="E13" s="231" t="s">
        <v>281</v>
      </c>
    </row>
    <row r="14" spans="1:5" ht="15">
      <c r="A14" s="234" t="s">
        <v>191</v>
      </c>
      <c r="B14" s="298" t="s">
        <v>324</v>
      </c>
      <c r="C14" s="329"/>
      <c r="D14" s="298" t="s">
        <v>291</v>
      </c>
      <c r="E14" s="300"/>
    </row>
    <row r="15" spans="1:5" ht="15">
      <c r="A15" s="236" t="s">
        <v>325</v>
      </c>
      <c r="B15" s="292">
        <v>15</v>
      </c>
      <c r="C15" s="291"/>
      <c r="D15" s="292">
        <v>12</v>
      </c>
      <c r="E15" s="293"/>
    </row>
    <row r="16" spans="1:5" ht="15">
      <c r="A16" s="232" t="s">
        <v>307</v>
      </c>
      <c r="B16" s="292">
        <v>11</v>
      </c>
      <c r="C16" s="291"/>
      <c r="D16" s="292">
        <v>8</v>
      </c>
      <c r="E16" s="293"/>
    </row>
    <row r="17" spans="1:5" ht="15">
      <c r="A17" s="232" t="s">
        <v>316</v>
      </c>
      <c r="B17" s="292"/>
      <c r="C17" s="291"/>
      <c r="D17" s="292"/>
      <c r="E17" s="293"/>
    </row>
    <row r="18" spans="1:5" ht="15">
      <c r="A18" s="249" t="s">
        <v>317</v>
      </c>
      <c r="B18" s="292">
        <v>2</v>
      </c>
      <c r="C18" s="291"/>
      <c r="D18" s="292">
        <v>2</v>
      </c>
      <c r="E18" s="293"/>
    </row>
    <row r="19" spans="1:5" ht="15">
      <c r="A19" s="235" t="s">
        <v>326</v>
      </c>
      <c r="B19" s="292">
        <v>1</v>
      </c>
      <c r="C19" s="291"/>
      <c r="D19" s="292"/>
      <c r="E19" s="293"/>
    </row>
    <row r="20" spans="1:5" ht="15">
      <c r="A20" s="250" t="s">
        <v>327</v>
      </c>
      <c r="B20" s="292"/>
      <c r="C20" s="291"/>
      <c r="D20" s="292"/>
      <c r="E20" s="293"/>
    </row>
    <row r="21" spans="1:5" ht="15">
      <c r="A21" s="233" t="s">
        <v>328</v>
      </c>
      <c r="B21" s="287">
        <v>2</v>
      </c>
      <c r="C21" s="286"/>
      <c r="D21" s="287">
        <v>2</v>
      </c>
      <c r="E21" s="288"/>
    </row>
    <row r="23" spans="1:5" ht="15">
      <c r="A23" s="248" t="s">
        <v>330</v>
      </c>
      <c r="B23" s="228"/>
      <c r="C23" s="228"/>
      <c r="D23" s="228"/>
      <c r="E23" s="231" t="s">
        <v>281</v>
      </c>
    </row>
    <row r="24" spans="1:5" ht="15">
      <c r="A24" s="234" t="s">
        <v>191</v>
      </c>
      <c r="B24" s="298" t="s">
        <v>324</v>
      </c>
      <c r="C24" s="329"/>
      <c r="D24" s="298" t="s">
        <v>291</v>
      </c>
      <c r="E24" s="300"/>
    </row>
    <row r="25" spans="1:5" ht="15">
      <c r="A25" s="236" t="s">
        <v>325</v>
      </c>
      <c r="B25" s="292">
        <v>16</v>
      </c>
      <c r="C25" s="291"/>
      <c r="D25" s="292">
        <v>12</v>
      </c>
      <c r="E25" s="293"/>
    </row>
    <row r="26" spans="1:5" ht="15">
      <c r="A26" s="232" t="s">
        <v>307</v>
      </c>
      <c r="B26" s="292">
        <v>12</v>
      </c>
      <c r="C26" s="291"/>
      <c r="D26" s="292">
        <v>9</v>
      </c>
      <c r="E26" s="293"/>
    </row>
    <row r="27" spans="1:5" ht="15">
      <c r="A27" s="232" t="s">
        <v>316</v>
      </c>
      <c r="B27" s="292"/>
      <c r="C27" s="291"/>
      <c r="D27" s="292"/>
      <c r="E27" s="293"/>
    </row>
    <row r="28" spans="1:5" ht="15">
      <c r="A28" s="249" t="s">
        <v>317</v>
      </c>
      <c r="B28" s="292">
        <v>4</v>
      </c>
      <c r="C28" s="291"/>
      <c r="D28" s="292">
        <v>4</v>
      </c>
      <c r="E28" s="293"/>
    </row>
    <row r="29" spans="1:5" ht="15">
      <c r="A29" s="235" t="s">
        <v>326</v>
      </c>
      <c r="B29" s="292">
        <v>2</v>
      </c>
      <c r="C29" s="291"/>
      <c r="D29" s="292">
        <v>2</v>
      </c>
      <c r="E29" s="293"/>
    </row>
    <row r="30" spans="1:5" ht="15">
      <c r="A30" s="250" t="s">
        <v>327</v>
      </c>
      <c r="B30" s="292">
        <v>1</v>
      </c>
      <c r="C30" s="291"/>
      <c r="D30" s="292">
        <v>1</v>
      </c>
      <c r="E30" s="293"/>
    </row>
    <row r="31" spans="1:5" ht="15">
      <c r="A31" s="233" t="s">
        <v>328</v>
      </c>
      <c r="B31" s="287">
        <v>3</v>
      </c>
      <c r="C31" s="286"/>
      <c r="D31" s="287">
        <v>2</v>
      </c>
      <c r="E31" s="288"/>
    </row>
    <row r="33" spans="1:5" ht="15">
      <c r="A33" s="248" t="s">
        <v>331</v>
      </c>
      <c r="B33" s="228"/>
      <c r="C33" s="228"/>
      <c r="D33" s="228"/>
      <c r="E33" s="231" t="s">
        <v>281</v>
      </c>
    </row>
    <row r="34" spans="1:5" ht="15">
      <c r="A34" s="234" t="s">
        <v>191</v>
      </c>
      <c r="B34" s="298" t="s">
        <v>324</v>
      </c>
      <c r="C34" s="329"/>
      <c r="D34" s="298" t="s">
        <v>291</v>
      </c>
      <c r="E34" s="300"/>
    </row>
    <row r="35" spans="1:5" ht="15">
      <c r="A35" s="236" t="s">
        <v>325</v>
      </c>
      <c r="B35" s="292">
        <v>20</v>
      </c>
      <c r="C35" s="291"/>
      <c r="D35" s="292">
        <v>11</v>
      </c>
      <c r="E35" s="293"/>
    </row>
    <row r="36" spans="1:5" ht="15">
      <c r="A36" s="232" t="s">
        <v>307</v>
      </c>
      <c r="B36" s="292">
        <v>16</v>
      </c>
      <c r="C36" s="291"/>
      <c r="D36" s="292">
        <v>9</v>
      </c>
      <c r="E36" s="293"/>
    </row>
    <row r="37" spans="1:5" ht="15">
      <c r="A37" s="232" t="s">
        <v>316</v>
      </c>
      <c r="B37" s="292"/>
      <c r="C37" s="291"/>
      <c r="D37" s="292"/>
      <c r="E37" s="293"/>
    </row>
    <row r="38" spans="1:5" ht="15">
      <c r="A38" s="249" t="s">
        <v>317</v>
      </c>
      <c r="B38" s="292">
        <v>1</v>
      </c>
      <c r="C38" s="291"/>
      <c r="D38" s="292">
        <v>1</v>
      </c>
      <c r="E38" s="293"/>
    </row>
    <row r="39" spans="1:5" ht="15">
      <c r="A39" s="235" t="s">
        <v>326</v>
      </c>
      <c r="B39" s="292">
        <v>6</v>
      </c>
      <c r="C39" s="291"/>
      <c r="D39" s="292">
        <v>4</v>
      </c>
      <c r="E39" s="293"/>
    </row>
    <row r="40" spans="1:5" ht="15">
      <c r="A40" s="250" t="s">
        <v>327</v>
      </c>
      <c r="B40" s="292"/>
      <c r="C40" s="291"/>
      <c r="D40" s="292"/>
      <c r="E40" s="293"/>
    </row>
    <row r="41" spans="1:5" ht="15">
      <c r="A41" s="233" t="s">
        <v>328</v>
      </c>
      <c r="B41" s="287"/>
      <c r="C41" s="286"/>
      <c r="D41" s="287"/>
      <c r="E41" s="288"/>
    </row>
    <row r="43" spans="1:5" ht="15">
      <c r="A43" s="248" t="s">
        <v>332</v>
      </c>
      <c r="B43" s="228"/>
      <c r="C43" s="228"/>
      <c r="D43" s="228"/>
      <c r="E43" s="231" t="s">
        <v>281</v>
      </c>
    </row>
    <row r="44" spans="1:5" ht="15">
      <c r="A44" s="234" t="s">
        <v>191</v>
      </c>
      <c r="B44" s="298" t="s">
        <v>324</v>
      </c>
      <c r="C44" s="329"/>
      <c r="D44" s="298" t="s">
        <v>291</v>
      </c>
      <c r="E44" s="300"/>
    </row>
    <row r="45" spans="1:5" ht="15">
      <c r="A45" s="236" t="s">
        <v>325</v>
      </c>
      <c r="B45" s="292">
        <v>19</v>
      </c>
      <c r="C45" s="291"/>
      <c r="D45" s="292">
        <v>12</v>
      </c>
      <c r="E45" s="293"/>
    </row>
    <row r="46" spans="1:5" ht="15">
      <c r="A46" s="232" t="s">
        <v>307</v>
      </c>
      <c r="B46" s="292">
        <v>18</v>
      </c>
      <c r="C46" s="291"/>
      <c r="D46" s="292">
        <v>11</v>
      </c>
      <c r="E46" s="293"/>
    </row>
    <row r="47" spans="1:5" ht="15">
      <c r="A47" s="232" t="s">
        <v>316</v>
      </c>
      <c r="B47" s="292"/>
      <c r="C47" s="291"/>
      <c r="D47" s="292"/>
      <c r="E47" s="293"/>
    </row>
    <row r="48" spans="1:5" ht="15">
      <c r="A48" s="249" t="s">
        <v>317</v>
      </c>
      <c r="B48" s="292">
        <v>1</v>
      </c>
      <c r="C48" s="291"/>
      <c r="D48" s="292">
        <v>1</v>
      </c>
      <c r="E48" s="293"/>
    </row>
    <row r="49" spans="1:5" ht="15">
      <c r="A49" s="235" t="s">
        <v>326</v>
      </c>
      <c r="B49" s="292">
        <v>1</v>
      </c>
      <c r="C49" s="291"/>
      <c r="D49" s="292"/>
      <c r="E49" s="293"/>
    </row>
    <row r="50" spans="1:5" ht="15">
      <c r="A50" s="250" t="s">
        <v>327</v>
      </c>
      <c r="B50" s="292"/>
      <c r="C50" s="291"/>
      <c r="D50" s="292"/>
      <c r="E50" s="293"/>
    </row>
    <row r="51" spans="1:5" ht="15">
      <c r="A51" s="233" t="s">
        <v>328</v>
      </c>
      <c r="B51" s="287"/>
      <c r="C51" s="286"/>
      <c r="D51" s="287"/>
      <c r="E51" s="288"/>
    </row>
    <row r="53" spans="1:5" ht="15">
      <c r="A53" s="248" t="s">
        <v>333</v>
      </c>
      <c r="B53" s="228"/>
      <c r="C53" s="228"/>
      <c r="D53" s="228"/>
      <c r="E53" s="231" t="s">
        <v>281</v>
      </c>
    </row>
    <row r="54" spans="1:5" ht="15">
      <c r="A54" s="234" t="s">
        <v>191</v>
      </c>
      <c r="B54" s="298" t="s">
        <v>324</v>
      </c>
      <c r="C54" s="329"/>
      <c r="D54" s="298" t="s">
        <v>291</v>
      </c>
      <c r="E54" s="300"/>
    </row>
    <row r="55" spans="1:5" ht="15">
      <c r="A55" s="236" t="s">
        <v>325</v>
      </c>
      <c r="B55" s="292">
        <v>30</v>
      </c>
      <c r="C55" s="291"/>
      <c r="D55" s="292">
        <v>17</v>
      </c>
      <c r="E55" s="293"/>
    </row>
    <row r="56" spans="1:5" ht="15">
      <c r="A56" s="232" t="s">
        <v>307</v>
      </c>
      <c r="B56" s="292">
        <v>27</v>
      </c>
      <c r="C56" s="291"/>
      <c r="D56" s="292">
        <v>15</v>
      </c>
      <c r="E56" s="293"/>
    </row>
    <row r="57" spans="1:5" ht="15">
      <c r="A57" s="232" t="s">
        <v>316</v>
      </c>
      <c r="B57" s="292"/>
      <c r="C57" s="291"/>
      <c r="D57" s="292"/>
      <c r="E57" s="293"/>
    </row>
    <row r="58" spans="1:5" ht="15">
      <c r="A58" s="249" t="s">
        <v>317</v>
      </c>
      <c r="B58" s="292">
        <v>1</v>
      </c>
      <c r="C58" s="291"/>
      <c r="D58" s="292">
        <v>1</v>
      </c>
      <c r="E58" s="293"/>
    </row>
    <row r="59" spans="1:5" ht="15">
      <c r="A59" s="235" t="s">
        <v>326</v>
      </c>
      <c r="B59" s="292">
        <v>6</v>
      </c>
      <c r="C59" s="291"/>
      <c r="D59" s="292">
        <v>4</v>
      </c>
      <c r="E59" s="293"/>
    </row>
    <row r="60" spans="1:5" ht="15">
      <c r="A60" s="250" t="s">
        <v>327</v>
      </c>
      <c r="B60" s="292"/>
      <c r="C60" s="291"/>
      <c r="D60" s="292"/>
      <c r="E60" s="293"/>
    </row>
    <row r="61" spans="1:5" ht="15">
      <c r="A61" s="233" t="s">
        <v>328</v>
      </c>
      <c r="B61" s="287"/>
      <c r="C61" s="286"/>
      <c r="D61" s="287"/>
      <c r="E61" s="288"/>
    </row>
    <row r="65" spans="2:5" ht="15">
      <c r="B65" s="334" t="s">
        <v>334</v>
      </c>
      <c r="C65" s="334"/>
      <c r="D65" s="334"/>
      <c r="E65" s="334"/>
    </row>
    <row r="66" spans="2:5" ht="18" thickBot="1">
      <c r="B66" s="228"/>
      <c r="C66" s="228"/>
      <c r="D66" s="228"/>
      <c r="E66" s="228"/>
    </row>
    <row r="67" spans="2:5" ht="15">
      <c r="B67" s="247" t="s">
        <v>303</v>
      </c>
      <c r="C67" s="237"/>
      <c r="D67" s="237"/>
      <c r="E67" s="238"/>
    </row>
    <row r="68" spans="2:5" ht="15">
      <c r="B68" s="246" t="s">
        <v>304</v>
      </c>
      <c r="C68" s="239"/>
      <c r="D68" s="240"/>
      <c r="E68" s="240"/>
    </row>
    <row r="69" spans="2:5" ht="18" thickBot="1">
      <c r="B69" s="323" t="s">
        <v>305</v>
      </c>
      <c r="C69" s="324"/>
      <c r="D69" s="324"/>
      <c r="E69" s="325"/>
    </row>
  </sheetData>
  <mergeCells count="99">
    <mergeCell ref="B11:C11"/>
    <mergeCell ref="D11:E11"/>
    <mergeCell ref="B14:C14"/>
    <mergeCell ref="D14:E14"/>
    <mergeCell ref="A1:E1"/>
    <mergeCell ref="B4:C4"/>
    <mergeCell ref="D4:E4"/>
    <mergeCell ref="B5:C5"/>
    <mergeCell ref="D5:E5"/>
    <mergeCell ref="B65:E65"/>
    <mergeCell ref="B69:E69"/>
    <mergeCell ref="B6:C6"/>
    <mergeCell ref="D6:E6"/>
    <mergeCell ref="B7:C7"/>
    <mergeCell ref="D7:E7"/>
    <mergeCell ref="B9:C9"/>
    <mergeCell ref="D9:E9"/>
    <mergeCell ref="B10:C10"/>
    <mergeCell ref="D10:E10"/>
    <mergeCell ref="B8:C8"/>
    <mergeCell ref="D8:E8"/>
    <mergeCell ref="B17:C17"/>
    <mergeCell ref="D17:E17"/>
    <mergeCell ref="B18:C18"/>
    <mergeCell ref="D18:E18"/>
    <mergeCell ref="B15:C15"/>
    <mergeCell ref="D15:E15"/>
    <mergeCell ref="B16:C16"/>
    <mergeCell ref="D16:E16"/>
    <mergeCell ref="B19:C19"/>
    <mergeCell ref="D19:E19"/>
    <mergeCell ref="B20:C20"/>
    <mergeCell ref="D20:E20"/>
    <mergeCell ref="B21:C21"/>
    <mergeCell ref="D21:E21"/>
    <mergeCell ref="B27:C27"/>
    <mergeCell ref="D27:E27"/>
    <mergeCell ref="B28:C28"/>
    <mergeCell ref="D28:E28"/>
    <mergeCell ref="B24:C24"/>
    <mergeCell ref="D24:E24"/>
    <mergeCell ref="B25:C25"/>
    <mergeCell ref="D25:E25"/>
    <mergeCell ref="B26:C26"/>
    <mergeCell ref="D26:E26"/>
    <mergeCell ref="B29:C29"/>
    <mergeCell ref="D29:E29"/>
    <mergeCell ref="B30:C30"/>
    <mergeCell ref="D30:E30"/>
    <mergeCell ref="B31:C31"/>
    <mergeCell ref="D31:E31"/>
    <mergeCell ref="B37:C37"/>
    <mergeCell ref="D37:E37"/>
    <mergeCell ref="B38:C38"/>
    <mergeCell ref="D38:E38"/>
    <mergeCell ref="B34:C34"/>
    <mergeCell ref="D34:E34"/>
    <mergeCell ref="B35:C35"/>
    <mergeCell ref="D35:E35"/>
    <mergeCell ref="B36:C36"/>
    <mergeCell ref="D36:E36"/>
    <mergeCell ref="B39:C39"/>
    <mergeCell ref="D39:E39"/>
    <mergeCell ref="B40:C40"/>
    <mergeCell ref="D40:E40"/>
    <mergeCell ref="B41:C41"/>
    <mergeCell ref="D41:E41"/>
    <mergeCell ref="B47:C47"/>
    <mergeCell ref="D47:E47"/>
    <mergeCell ref="B48:C48"/>
    <mergeCell ref="D48:E48"/>
    <mergeCell ref="B44:C44"/>
    <mergeCell ref="D44:E44"/>
    <mergeCell ref="B45:C45"/>
    <mergeCell ref="D45:E45"/>
    <mergeCell ref="B46:C46"/>
    <mergeCell ref="D46:E46"/>
    <mergeCell ref="B49:C49"/>
    <mergeCell ref="D49:E49"/>
    <mergeCell ref="B50:C50"/>
    <mergeCell ref="D50:E50"/>
    <mergeCell ref="B51:C51"/>
    <mergeCell ref="D51:E51"/>
    <mergeCell ref="B57:C57"/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B59:C59"/>
    <mergeCell ref="D59:E59"/>
    <mergeCell ref="B60:C60"/>
    <mergeCell ref="D60:E60"/>
    <mergeCell ref="B61:C61"/>
    <mergeCell ref="D61:E61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C39"/>
    </sheetView>
  </sheetViews>
  <sheetFormatPr defaultColWidth="9.00390625" defaultRowHeight="15"/>
  <cols>
    <col min="1" max="1" width="12.8515625" style="93" customWidth="1"/>
    <col min="2" max="2" width="18.140625" style="93" customWidth="1"/>
    <col min="3" max="3" width="9.00390625" style="93" customWidth="1"/>
    <col min="4" max="4" width="13.421875" style="93" customWidth="1"/>
    <col min="5" max="5" width="14.421875" style="93" customWidth="1"/>
    <col min="6" max="6" width="16.140625" style="93" customWidth="1"/>
    <col min="7" max="7" width="14.421875" style="93" customWidth="1"/>
    <col min="8" max="16384" width="9.00390625" style="93" customWidth="1"/>
  </cols>
  <sheetData>
    <row r="1" spans="1:5" ht="24.6" thickBot="1">
      <c r="A1" s="314" t="s">
        <v>149</v>
      </c>
      <c r="B1" s="315"/>
      <c r="C1" s="315"/>
      <c r="D1" s="315"/>
      <c r="E1" s="315"/>
    </row>
    <row r="2" ht="18" thickTop="1"/>
    <row r="3" ht="15">
      <c r="E3" s="95" t="s">
        <v>128</v>
      </c>
    </row>
    <row r="4" spans="1:5" ht="24" customHeight="1">
      <c r="A4" s="316" t="s">
        <v>130</v>
      </c>
      <c r="B4" s="317"/>
      <c r="C4" s="317" t="s">
        <v>150</v>
      </c>
      <c r="D4" s="317"/>
      <c r="E4" s="350"/>
    </row>
    <row r="5" spans="1:5" ht="24" customHeight="1">
      <c r="A5" s="312" t="s">
        <v>148</v>
      </c>
      <c r="B5" s="321"/>
      <c r="C5" s="321">
        <v>2014</v>
      </c>
      <c r="D5" s="321"/>
      <c r="E5" s="346"/>
    </row>
    <row r="6" spans="1:5" ht="24" customHeight="1">
      <c r="A6" s="343" t="s">
        <v>151</v>
      </c>
      <c r="B6" s="94" t="s">
        <v>152</v>
      </c>
      <c r="C6" s="321">
        <v>8</v>
      </c>
      <c r="D6" s="321"/>
      <c r="E6" s="346"/>
    </row>
    <row r="7" spans="1:5" ht="24" customHeight="1">
      <c r="A7" s="345"/>
      <c r="B7" s="94" t="s">
        <v>153</v>
      </c>
      <c r="C7" s="321"/>
      <c r="D7" s="321"/>
      <c r="E7" s="346"/>
    </row>
    <row r="8" spans="1:5" ht="24" customHeight="1">
      <c r="A8" s="343" t="s">
        <v>154</v>
      </c>
      <c r="B8" s="94" t="s">
        <v>155</v>
      </c>
      <c r="C8" s="321">
        <v>119</v>
      </c>
      <c r="D8" s="321"/>
      <c r="E8" s="346"/>
    </row>
    <row r="9" spans="1:5" ht="24" customHeight="1">
      <c r="A9" s="344"/>
      <c r="B9" s="94" t="s">
        <v>156</v>
      </c>
      <c r="C9" s="321"/>
      <c r="D9" s="321"/>
      <c r="E9" s="346"/>
    </row>
    <row r="10" spans="1:5" ht="24" customHeight="1">
      <c r="A10" s="344"/>
      <c r="B10" s="94" t="s">
        <v>157</v>
      </c>
      <c r="C10" s="321"/>
      <c r="D10" s="321"/>
      <c r="E10" s="346"/>
    </row>
    <row r="11" spans="1:5" ht="24" customHeight="1">
      <c r="A11" s="345"/>
      <c r="B11" s="94" t="s">
        <v>158</v>
      </c>
      <c r="C11" s="321"/>
      <c r="D11" s="321"/>
      <c r="E11" s="346"/>
    </row>
    <row r="12" spans="1:5" ht="24" customHeight="1">
      <c r="A12" s="343" t="s">
        <v>159</v>
      </c>
      <c r="B12" s="94" t="s">
        <v>160</v>
      </c>
      <c r="C12" s="321"/>
      <c r="D12" s="321"/>
      <c r="E12" s="346"/>
    </row>
    <row r="13" spans="1:5" ht="24" customHeight="1">
      <c r="A13" s="347"/>
      <c r="B13" s="96" t="s">
        <v>161</v>
      </c>
      <c r="C13" s="348"/>
      <c r="D13" s="348"/>
      <c r="E13" s="349"/>
    </row>
    <row r="17" spans="3:5" ht="15">
      <c r="C17" s="342" t="s">
        <v>162</v>
      </c>
      <c r="D17" s="342"/>
      <c r="E17" s="342"/>
    </row>
    <row r="18" ht="18" thickBot="1"/>
    <row r="19" spans="3:5" ht="15">
      <c r="C19" s="140" t="s">
        <v>186</v>
      </c>
      <c r="D19" s="97"/>
      <c r="E19" s="98"/>
    </row>
    <row r="20" spans="3:5" ht="15">
      <c r="C20" s="139" t="s">
        <v>185</v>
      </c>
      <c r="D20" s="99"/>
      <c r="E20" s="99"/>
    </row>
    <row r="21" spans="3:5" ht="18" thickBot="1">
      <c r="C21" s="138" t="s">
        <v>184</v>
      </c>
      <c r="D21" s="141"/>
      <c r="E21" s="142"/>
    </row>
  </sheetData>
  <mergeCells count="17">
    <mergeCell ref="A6:A7"/>
    <mergeCell ref="C6:E6"/>
    <mergeCell ref="C7:E7"/>
    <mergeCell ref="A1:E1"/>
    <mergeCell ref="A4:B4"/>
    <mergeCell ref="C4:E4"/>
    <mergeCell ref="A5:B5"/>
    <mergeCell ref="C5:E5"/>
    <mergeCell ref="C17:E17"/>
    <mergeCell ref="A8:A11"/>
    <mergeCell ref="C8:E8"/>
    <mergeCell ref="C9:E9"/>
    <mergeCell ref="C10:E10"/>
    <mergeCell ref="C11:E11"/>
    <mergeCell ref="A12:A13"/>
    <mergeCell ref="C12:E12"/>
    <mergeCell ref="C13:E13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C39"/>
    </sheetView>
  </sheetViews>
  <sheetFormatPr defaultColWidth="9.140625" defaultRowHeight="15"/>
  <cols>
    <col min="1" max="1" width="15.8515625" style="0" customWidth="1"/>
    <col min="2" max="7" width="16.57421875" style="0" customWidth="1"/>
  </cols>
  <sheetData>
    <row r="1" spans="1:7" ht="30.75" customHeight="1" thickBot="1">
      <c r="A1" s="354" t="s">
        <v>14</v>
      </c>
      <c r="B1" s="354"/>
      <c r="C1" s="354"/>
      <c r="D1" s="354"/>
      <c r="E1" s="354"/>
      <c r="F1" s="354"/>
      <c r="G1" s="354"/>
    </row>
    <row r="2" ht="15.9" customHeight="1" thickTop="1"/>
    <row r="3" ht="15.9" customHeight="1">
      <c r="G3" s="16" t="s">
        <v>76</v>
      </c>
    </row>
    <row r="4" spans="1:7" ht="24.9" customHeight="1">
      <c r="A4" s="7" t="s">
        <v>5</v>
      </c>
      <c r="B4" s="355" t="s">
        <v>2</v>
      </c>
      <c r="C4" s="355"/>
      <c r="D4" s="355"/>
      <c r="E4" s="355"/>
      <c r="F4" s="355"/>
      <c r="G4" s="356"/>
    </row>
    <row r="5" spans="1:7" ht="24.9" customHeight="1">
      <c r="A5" s="19" t="s">
        <v>4</v>
      </c>
      <c r="B5" s="48" t="s">
        <v>82</v>
      </c>
      <c r="C5" s="48" t="s">
        <v>83</v>
      </c>
      <c r="D5" s="48" t="s">
        <v>84</v>
      </c>
      <c r="E5" s="48" t="s">
        <v>85</v>
      </c>
      <c r="F5" s="48" t="s">
        <v>81</v>
      </c>
      <c r="G5" s="18" t="s">
        <v>86</v>
      </c>
    </row>
    <row r="6" spans="1:7" ht="30" customHeight="1">
      <c r="A6" s="5" t="s">
        <v>13</v>
      </c>
      <c r="B6" s="46">
        <f>65861</f>
        <v>65861</v>
      </c>
      <c r="C6" s="46">
        <f>68134</f>
        <v>68134</v>
      </c>
      <c r="D6" s="52">
        <f>71881</f>
        <v>71881</v>
      </c>
      <c r="E6" s="41">
        <f>74684</f>
        <v>74684</v>
      </c>
      <c r="F6" s="53">
        <f>76301</f>
        <v>76301</v>
      </c>
      <c r="G6" s="20">
        <f>78080</f>
        <v>78080</v>
      </c>
    </row>
    <row r="7" spans="1:7" ht="30" customHeight="1">
      <c r="A7" s="5" t="s">
        <v>12</v>
      </c>
      <c r="B7" s="46">
        <f>840+20400</f>
        <v>21240</v>
      </c>
      <c r="C7" s="46">
        <f>480+20400</f>
        <v>20880</v>
      </c>
      <c r="D7" s="52">
        <f>480+19200</f>
        <v>19680</v>
      </c>
      <c r="E7" s="47">
        <f>480+20400</f>
        <v>20880</v>
      </c>
      <c r="F7" s="50">
        <f>720+20400</f>
        <v>21120</v>
      </c>
      <c r="G7" s="20">
        <f>720+20400</f>
        <v>21120</v>
      </c>
    </row>
    <row r="8" spans="1:7" ht="30" customHeight="1">
      <c r="A8" s="5" t="s">
        <v>11</v>
      </c>
      <c r="B8" s="46"/>
      <c r="C8" s="46"/>
      <c r="D8" s="52"/>
      <c r="E8" s="47"/>
      <c r="F8" s="50"/>
      <c r="G8" s="20"/>
    </row>
    <row r="9" spans="1:7" ht="30" customHeight="1">
      <c r="A9" s="5" t="s">
        <v>10</v>
      </c>
      <c r="B9" s="46">
        <f>2000+20+20+99.9</f>
        <v>2139.9</v>
      </c>
      <c r="C9" s="46">
        <f>1951+30</f>
        <v>1981</v>
      </c>
      <c r="D9" s="52">
        <f>2000+30+727.5+30</f>
        <v>2787.5</v>
      </c>
      <c r="E9" s="54">
        <f>1957.5+30+638+30</f>
        <v>2655.5</v>
      </c>
      <c r="F9" s="53">
        <f>1786.8+2000+30+15</f>
        <v>3831.8</v>
      </c>
      <c r="G9" s="51">
        <f>2000+30</f>
        <v>2030</v>
      </c>
    </row>
    <row r="10" spans="1:7" ht="30" customHeight="1">
      <c r="A10" s="5" t="s">
        <v>9</v>
      </c>
      <c r="B10" s="46"/>
      <c r="C10" s="46"/>
      <c r="D10" s="52"/>
      <c r="E10" s="47"/>
      <c r="F10" s="50"/>
      <c r="G10" s="20"/>
    </row>
    <row r="11" spans="1:7" ht="30" customHeight="1">
      <c r="A11" s="5" t="s">
        <v>8</v>
      </c>
      <c r="B11" s="46">
        <v>35000</v>
      </c>
      <c r="C11" s="46">
        <v>35000</v>
      </c>
      <c r="D11" s="52">
        <v>35000</v>
      </c>
      <c r="E11" s="41">
        <v>42500</v>
      </c>
      <c r="F11" s="53">
        <f>100+34784</f>
        <v>34884</v>
      </c>
      <c r="G11" s="51">
        <v>35000</v>
      </c>
    </row>
    <row r="12" spans="1:7" s="21" customFormat="1" ht="30" customHeight="1">
      <c r="A12" s="40" t="s">
        <v>0</v>
      </c>
      <c r="B12" s="49">
        <f>SUM(B6:B11)</f>
        <v>124240.9</v>
      </c>
      <c r="C12" s="49">
        <f aca="true" t="shared" si="0" ref="C12:G12">SUM(C6:C11)</f>
        <v>125995</v>
      </c>
      <c r="D12" s="49">
        <f t="shared" si="0"/>
        <v>129348.5</v>
      </c>
      <c r="E12" s="49">
        <f t="shared" si="0"/>
        <v>140719.5</v>
      </c>
      <c r="F12" s="49">
        <f t="shared" si="0"/>
        <v>136136.8</v>
      </c>
      <c r="G12" s="73">
        <f t="shared" si="0"/>
        <v>136230</v>
      </c>
    </row>
    <row r="13" spans="1:7" s="77" customFormat="1" ht="30" customHeight="1">
      <c r="A13" s="74" t="s">
        <v>79</v>
      </c>
      <c r="B13" s="75" t="s">
        <v>100</v>
      </c>
      <c r="C13" s="75" t="s">
        <v>100</v>
      </c>
      <c r="D13" s="75" t="s">
        <v>100</v>
      </c>
      <c r="E13" s="75" t="s">
        <v>100</v>
      </c>
      <c r="F13" s="75" t="s">
        <v>100</v>
      </c>
      <c r="G13" s="76" t="s">
        <v>100</v>
      </c>
    </row>
    <row r="14" spans="1:7" ht="21.9" customHeight="1">
      <c r="A14" s="351"/>
      <c r="B14" s="351"/>
      <c r="C14" s="351"/>
      <c r="D14" s="351"/>
      <c r="E14" s="351"/>
      <c r="F14" s="351"/>
      <c r="G14" s="351"/>
    </row>
    <row r="15" spans="1:7" ht="21.9" customHeight="1">
      <c r="A15" s="351"/>
      <c r="B15" s="351"/>
      <c r="C15" s="351"/>
      <c r="D15" s="351"/>
      <c r="E15" s="351"/>
      <c r="F15" s="351"/>
      <c r="G15" s="351"/>
    </row>
    <row r="16" spans="1:7" ht="21.9" customHeight="1">
      <c r="A16" s="351"/>
      <c r="B16" s="351"/>
      <c r="C16" s="351"/>
      <c r="D16" s="351"/>
      <c r="E16" s="351"/>
      <c r="F16" s="24" t="s">
        <v>6</v>
      </c>
      <c r="G16" s="24"/>
    </row>
    <row r="17" spans="1:5" ht="21.9" customHeight="1" thickBot="1">
      <c r="A17" s="351"/>
      <c r="B17" s="351"/>
      <c r="C17" s="351"/>
      <c r="D17" s="351"/>
      <c r="E17" s="351"/>
    </row>
    <row r="18" spans="1:7" ht="21.9" customHeight="1">
      <c r="A18" s="351"/>
      <c r="B18" s="351"/>
      <c r="C18" s="351"/>
      <c r="D18" s="351"/>
      <c r="E18" s="351"/>
      <c r="F18" s="25" t="s">
        <v>188</v>
      </c>
      <c r="G18" s="28"/>
    </row>
    <row r="19" spans="1:7" ht="21.9" customHeight="1">
      <c r="A19" s="351"/>
      <c r="B19" s="351"/>
      <c r="C19" s="351"/>
      <c r="D19" s="351"/>
      <c r="E19" s="351"/>
      <c r="F19" s="26" t="s">
        <v>187</v>
      </c>
      <c r="G19" s="29"/>
    </row>
    <row r="20" spans="6:7" ht="21.9" customHeight="1" thickBot="1">
      <c r="F20" s="352" t="s">
        <v>122</v>
      </c>
      <c r="G20" s="353"/>
    </row>
    <row r="21" ht="21.9" customHeight="1"/>
    <row r="22" s="70" customFormat="1" ht="24.9" customHeight="1">
      <c r="A22" s="21" t="s">
        <v>94</v>
      </c>
    </row>
    <row r="23" s="72" customFormat="1" ht="24.9" customHeight="1">
      <c r="A23" s="71" t="s">
        <v>95</v>
      </c>
    </row>
    <row r="24" s="72" customFormat="1" ht="24.9" customHeight="1">
      <c r="A24" s="71" t="s">
        <v>118</v>
      </c>
    </row>
    <row r="25" s="72" customFormat="1" ht="24.9" customHeight="1">
      <c r="A25" s="71" t="s">
        <v>119</v>
      </c>
    </row>
    <row r="26" s="72" customFormat="1" ht="24.9" customHeight="1">
      <c r="A26" s="71" t="s">
        <v>96</v>
      </c>
    </row>
    <row r="27" s="72" customFormat="1" ht="24.9" customHeight="1">
      <c r="A27" s="71" t="s">
        <v>97</v>
      </c>
    </row>
    <row r="28" s="72" customFormat="1" ht="24.9" customHeight="1">
      <c r="A28" s="71" t="s">
        <v>120</v>
      </c>
    </row>
    <row r="29" s="72" customFormat="1" ht="24.9" customHeight="1">
      <c r="A29" s="71" t="s">
        <v>121</v>
      </c>
    </row>
    <row r="30" s="72" customFormat="1" ht="24.9" customHeight="1">
      <c r="A30" s="71" t="s">
        <v>98</v>
      </c>
    </row>
    <row r="31" s="72" customFormat="1" ht="24.9" customHeight="1">
      <c r="A31" s="71" t="s">
        <v>99</v>
      </c>
    </row>
  </sheetData>
  <mergeCells count="11">
    <mergeCell ref="F14:G14"/>
    <mergeCell ref="F20:G20"/>
    <mergeCell ref="A1:G1"/>
    <mergeCell ref="A19:E19"/>
    <mergeCell ref="A17:E17"/>
    <mergeCell ref="A15:E15"/>
    <mergeCell ref="A18:E18"/>
    <mergeCell ref="A14:E14"/>
    <mergeCell ref="A16:E16"/>
    <mergeCell ref="B4:G4"/>
    <mergeCell ref="F15:G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C39"/>
    </sheetView>
  </sheetViews>
  <sheetFormatPr defaultColWidth="9.140625" defaultRowHeight="15"/>
  <cols>
    <col min="1" max="1" width="16.7109375" style="0" customWidth="1"/>
    <col min="2" max="7" width="16.57421875" style="0" customWidth="1"/>
    <col min="8" max="8" width="31.8515625" style="57" customWidth="1"/>
    <col min="9" max="9" width="43.140625" style="57" customWidth="1"/>
    <col min="10" max="10" width="27.140625" style="57" customWidth="1"/>
  </cols>
  <sheetData>
    <row r="1" spans="1:7" ht="24.6" thickBot="1">
      <c r="A1" s="354" t="s">
        <v>72</v>
      </c>
      <c r="B1" s="354"/>
      <c r="C1" s="354"/>
      <c r="D1" s="354"/>
      <c r="E1" s="354"/>
      <c r="F1" s="354"/>
      <c r="G1" s="354"/>
    </row>
    <row r="2" ht="18" thickTop="1"/>
    <row r="3" ht="15">
      <c r="G3" s="16" t="s">
        <v>20</v>
      </c>
    </row>
    <row r="4" spans="1:7" ht="24" customHeight="1">
      <c r="A4" s="6" t="s">
        <v>5</v>
      </c>
      <c r="B4" s="357" t="s">
        <v>19</v>
      </c>
      <c r="C4" s="358"/>
      <c r="D4" s="358"/>
      <c r="E4" s="358"/>
      <c r="F4" s="358"/>
      <c r="G4" s="359"/>
    </row>
    <row r="5" spans="1:7" ht="24" customHeight="1">
      <c r="A5" s="32" t="s">
        <v>4</v>
      </c>
      <c r="B5" s="17" t="s">
        <v>82</v>
      </c>
      <c r="C5" s="17" t="s">
        <v>83</v>
      </c>
      <c r="D5" s="17" t="s">
        <v>84</v>
      </c>
      <c r="E5" s="17" t="s">
        <v>85</v>
      </c>
      <c r="F5" s="17" t="s">
        <v>81</v>
      </c>
      <c r="G5" s="18" t="s">
        <v>86</v>
      </c>
    </row>
    <row r="6" spans="1:7" ht="30" customHeight="1">
      <c r="A6" s="31" t="s">
        <v>13</v>
      </c>
      <c r="B6" s="22">
        <v>3549179</v>
      </c>
      <c r="C6" s="22">
        <v>3762162</v>
      </c>
      <c r="D6" s="22">
        <v>5078735</v>
      </c>
      <c r="E6" s="41">
        <v>5566952</v>
      </c>
      <c r="F6" s="41">
        <v>5923246</v>
      </c>
      <c r="G6" s="34">
        <f>4882440+1627480</f>
        <v>6509920</v>
      </c>
    </row>
    <row r="7" spans="1:7" ht="30" customHeight="1">
      <c r="A7" s="31" t="s">
        <v>12</v>
      </c>
      <c r="B7" s="22">
        <v>390929</v>
      </c>
      <c r="C7" s="22">
        <v>425897</v>
      </c>
      <c r="D7" s="22">
        <v>359821</v>
      </c>
      <c r="E7" s="41">
        <v>369352</v>
      </c>
      <c r="F7" s="41">
        <v>388618</v>
      </c>
      <c r="G7" s="34">
        <f>178000+2000+49500+16500+181000+14000</f>
        <v>441000</v>
      </c>
    </row>
    <row r="8" spans="1:7" ht="30" customHeight="1">
      <c r="A8" s="31" t="s">
        <v>11</v>
      </c>
      <c r="B8" s="22"/>
      <c r="C8" s="22"/>
      <c r="D8" s="22"/>
      <c r="E8" s="42"/>
      <c r="F8" s="22"/>
      <c r="G8" s="34"/>
    </row>
    <row r="9" spans="1:10" ht="30" customHeight="1">
      <c r="A9" s="31" t="s">
        <v>10</v>
      </c>
      <c r="B9" s="22">
        <v>105360</v>
      </c>
      <c r="C9" s="22">
        <v>109377</v>
      </c>
      <c r="D9" s="22">
        <v>195881</v>
      </c>
      <c r="E9" s="41">
        <v>206227</v>
      </c>
      <c r="F9" s="41">
        <v>130701</v>
      </c>
      <c r="G9" s="34">
        <f>17250+5750+92000+10890</f>
        <v>125890</v>
      </c>
      <c r="H9" s="58"/>
      <c r="I9" s="58"/>
      <c r="J9"/>
    </row>
    <row r="10" spans="1:7" ht="30" customHeight="1">
      <c r="A10" s="31" t="s">
        <v>9</v>
      </c>
      <c r="B10" s="22"/>
      <c r="C10" s="22"/>
      <c r="D10" s="22"/>
      <c r="E10" s="42"/>
      <c r="F10" s="22"/>
      <c r="G10" s="34"/>
    </row>
    <row r="11" spans="1:7" ht="30" customHeight="1">
      <c r="A11" s="31" t="s">
        <v>8</v>
      </c>
      <c r="B11" s="22">
        <v>4033663</v>
      </c>
      <c r="C11" s="22">
        <v>4387912.5</v>
      </c>
      <c r="D11" s="22">
        <v>3212088</v>
      </c>
      <c r="E11" s="41">
        <v>3708013</v>
      </c>
      <c r="F11" s="43">
        <v>3820494</v>
      </c>
      <c r="G11" s="34">
        <f>2297000+766000</f>
        <v>3063000</v>
      </c>
    </row>
    <row r="12" spans="1:10" s="21" customFormat="1" ht="24" customHeight="1">
      <c r="A12" s="38" t="s">
        <v>18</v>
      </c>
      <c r="B12" s="39">
        <f aca="true" t="shared" si="0" ref="B12:G12">SUM(B6:B11)</f>
        <v>8079131</v>
      </c>
      <c r="C12" s="39">
        <f t="shared" si="0"/>
        <v>8685348.5</v>
      </c>
      <c r="D12" s="39">
        <f t="shared" si="0"/>
        <v>8846525</v>
      </c>
      <c r="E12" s="39">
        <f t="shared" si="0"/>
        <v>9850544</v>
      </c>
      <c r="F12" s="39">
        <f t="shared" si="0"/>
        <v>10263059</v>
      </c>
      <c r="G12" s="55">
        <f t="shared" si="0"/>
        <v>10139810</v>
      </c>
      <c r="H12" s="58"/>
      <c r="I12" s="58"/>
      <c r="J12" s="58"/>
    </row>
    <row r="13" spans="1:7" ht="30" customHeight="1">
      <c r="A13" s="31" t="s">
        <v>17</v>
      </c>
      <c r="B13" s="23">
        <v>101.92</v>
      </c>
      <c r="C13" s="23">
        <v>107.42</v>
      </c>
      <c r="D13" s="23">
        <v>111.17</v>
      </c>
      <c r="E13" s="44">
        <v>118.25</v>
      </c>
      <c r="F13" s="33">
        <v>123.67</v>
      </c>
      <c r="G13" s="78">
        <v>123.67</v>
      </c>
    </row>
    <row r="14" spans="1:7" ht="30" customHeight="1">
      <c r="A14" s="31" t="s">
        <v>16</v>
      </c>
      <c r="B14" s="23">
        <v>13.53</v>
      </c>
      <c r="C14" s="23">
        <v>13.77</v>
      </c>
      <c r="D14" s="23">
        <v>13.04</v>
      </c>
      <c r="E14" s="45">
        <v>13.15</v>
      </c>
      <c r="F14" s="33">
        <v>13.46</v>
      </c>
      <c r="G14" s="78">
        <v>13.61</v>
      </c>
    </row>
    <row r="15" spans="1:7" ht="24" customHeight="1">
      <c r="A15" s="35" t="s">
        <v>7</v>
      </c>
      <c r="B15" s="36">
        <f aca="true" t="shared" si="1" ref="B15:G15">B12/B13</f>
        <v>79269.33869701727</v>
      </c>
      <c r="C15" s="36">
        <f t="shared" si="1"/>
        <v>80854.11003537517</v>
      </c>
      <c r="D15" s="36">
        <f t="shared" si="1"/>
        <v>79576.54942880274</v>
      </c>
      <c r="E15" s="36">
        <f t="shared" si="1"/>
        <v>83302.69767441861</v>
      </c>
      <c r="F15" s="36">
        <f t="shared" si="1"/>
        <v>82987.45855906849</v>
      </c>
      <c r="G15" s="56">
        <f t="shared" si="1"/>
        <v>81990.86277997897</v>
      </c>
    </row>
    <row r="16" spans="1:7" ht="21.9" customHeight="1">
      <c r="A16" s="90"/>
      <c r="B16" s="91"/>
      <c r="C16" s="91"/>
      <c r="D16" s="91"/>
      <c r="E16" s="91"/>
      <c r="F16" s="92"/>
      <c r="G16" s="89"/>
    </row>
    <row r="17" spans="2:7" ht="21.9" customHeight="1">
      <c r="B17" s="89"/>
      <c r="C17" s="89"/>
      <c r="D17" s="89"/>
      <c r="E17" s="89"/>
      <c r="F17" s="89"/>
      <c r="G17" s="89"/>
    </row>
    <row r="18" spans="6:7" ht="21.9" customHeight="1">
      <c r="F18" s="37" t="s">
        <v>15</v>
      </c>
      <c r="G18" s="37"/>
    </row>
    <row r="19" ht="21.9" customHeight="1" thickBot="1"/>
    <row r="20" spans="6:7" ht="21.9" customHeight="1">
      <c r="F20" s="25" t="s">
        <v>189</v>
      </c>
      <c r="G20" s="28"/>
    </row>
    <row r="21" spans="6:7" ht="21.9" customHeight="1">
      <c r="F21" s="26" t="s">
        <v>187</v>
      </c>
      <c r="G21" s="29"/>
    </row>
    <row r="22" spans="6:7" ht="21.9" customHeight="1" thickBot="1">
      <c r="F22" s="352" t="s">
        <v>122</v>
      </c>
      <c r="G22" s="353"/>
    </row>
    <row r="23" ht="21.9" customHeight="1"/>
    <row r="24" s="70" customFormat="1" ht="24.9" customHeight="1">
      <c r="A24" s="21" t="s">
        <v>94</v>
      </c>
    </row>
    <row r="25" s="72" customFormat="1" ht="24.9" customHeight="1">
      <c r="A25" s="71" t="s">
        <v>101</v>
      </c>
    </row>
    <row r="26" s="72" customFormat="1" ht="24.9" customHeight="1">
      <c r="A26" s="71" t="s">
        <v>125</v>
      </c>
    </row>
    <row r="27" s="72" customFormat="1" ht="24.9" customHeight="1">
      <c r="A27" s="71" t="s">
        <v>102</v>
      </c>
    </row>
    <row r="28" s="72" customFormat="1" ht="24.9" customHeight="1">
      <c r="A28" s="71" t="s">
        <v>103</v>
      </c>
    </row>
    <row r="29" s="72" customFormat="1" ht="24.9" customHeight="1">
      <c r="A29" s="71" t="s">
        <v>126</v>
      </c>
    </row>
    <row r="30" s="72" customFormat="1" ht="24.9" customHeight="1">
      <c r="A30" s="71" t="s">
        <v>111</v>
      </c>
    </row>
    <row r="31" s="72" customFormat="1" ht="24.9" customHeight="1">
      <c r="A31" s="71" t="s">
        <v>110</v>
      </c>
    </row>
    <row r="32" ht="21.9" customHeight="1"/>
    <row r="33" ht="21.9" customHeight="1"/>
    <row r="34" ht="21.9" customHeight="1"/>
    <row r="35" ht="21.9" customHeight="1"/>
    <row r="36" ht="21.9" customHeight="1"/>
  </sheetData>
  <mergeCells count="3">
    <mergeCell ref="B4:G4"/>
    <mergeCell ref="A1:G1"/>
    <mergeCell ref="F22:G2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C39"/>
    </sheetView>
  </sheetViews>
  <sheetFormatPr defaultColWidth="9.140625" defaultRowHeight="15"/>
  <cols>
    <col min="1" max="2" width="9.7109375" style="0" customWidth="1"/>
    <col min="3" max="8" width="11.57421875" style="0" customWidth="1"/>
    <col min="9" max="9" width="36.00390625" style="0" customWidth="1"/>
  </cols>
  <sheetData>
    <row r="1" spans="1:8" ht="24.9" customHeight="1" thickBot="1">
      <c r="A1" s="354" t="s">
        <v>73</v>
      </c>
      <c r="B1" s="354"/>
      <c r="C1" s="354"/>
      <c r="D1" s="354"/>
      <c r="E1" s="354"/>
      <c r="F1" s="354"/>
      <c r="G1" s="354"/>
      <c r="H1" s="354"/>
    </row>
    <row r="2" ht="24.9" customHeight="1" thickTop="1"/>
    <row r="3" ht="24.9" customHeight="1">
      <c r="H3" s="16" t="s">
        <v>20</v>
      </c>
    </row>
    <row r="4" spans="1:8" ht="24" customHeight="1">
      <c r="A4" s="375" t="s">
        <v>5</v>
      </c>
      <c r="B4" s="355"/>
      <c r="C4" s="357" t="s">
        <v>23</v>
      </c>
      <c r="D4" s="358"/>
      <c r="E4" s="358"/>
      <c r="F4" s="358"/>
      <c r="G4" s="358"/>
      <c r="H4" s="378"/>
    </row>
    <row r="5" spans="1:8" ht="24" customHeight="1">
      <c r="A5" s="376" t="s">
        <v>4</v>
      </c>
      <c r="B5" s="377"/>
      <c r="C5" s="17" t="s">
        <v>91</v>
      </c>
      <c r="D5" s="17" t="s">
        <v>90</v>
      </c>
      <c r="E5" s="17" t="s">
        <v>89</v>
      </c>
      <c r="F5" s="17" t="s">
        <v>88</v>
      </c>
      <c r="G5" s="17" t="s">
        <v>87</v>
      </c>
      <c r="H5" s="18" t="s">
        <v>92</v>
      </c>
    </row>
    <row r="6" spans="1:8" ht="24.9" customHeight="1">
      <c r="A6" s="367" t="s">
        <v>13</v>
      </c>
      <c r="B6" s="368"/>
      <c r="C6" s="82">
        <f>16892</f>
        <v>16892</v>
      </c>
      <c r="D6" s="82">
        <f>16687</f>
        <v>16687</v>
      </c>
      <c r="E6" s="82">
        <f>21418</f>
        <v>21418</v>
      </c>
      <c r="F6" s="82">
        <f>26854.5</f>
        <v>26854.5</v>
      </c>
      <c r="G6" s="82">
        <f>26925</f>
        <v>26925</v>
      </c>
      <c r="H6" s="88">
        <f>26925</f>
        <v>26925</v>
      </c>
    </row>
    <row r="7" spans="1:9" ht="24.9" customHeight="1">
      <c r="A7" s="367" t="s">
        <v>12</v>
      </c>
      <c r="B7" s="368"/>
      <c r="C7" s="22">
        <v>1440</v>
      </c>
      <c r="D7" s="22">
        <v>1440</v>
      </c>
      <c r="E7" s="22">
        <v>1440</v>
      </c>
      <c r="F7" s="22">
        <v>1440</v>
      </c>
      <c r="G7" s="22">
        <v>1440</v>
      </c>
      <c r="H7" s="20">
        <v>1440</v>
      </c>
      <c r="I7" s="57"/>
    </row>
    <row r="8" spans="1:8" ht="24.9" customHeight="1">
      <c r="A8" s="367" t="s">
        <v>11</v>
      </c>
      <c r="B8" s="368"/>
      <c r="C8" s="67"/>
      <c r="D8" s="67"/>
      <c r="E8" s="67"/>
      <c r="F8" s="22"/>
      <c r="G8" s="22"/>
      <c r="H8" s="20"/>
    </row>
    <row r="9" spans="1:9" ht="24.9" customHeight="1">
      <c r="A9" s="367" t="s">
        <v>10</v>
      </c>
      <c r="B9" s="368"/>
      <c r="C9" s="82">
        <v>20</v>
      </c>
      <c r="D9" s="82">
        <v>30</v>
      </c>
      <c r="E9" s="82">
        <v>30</v>
      </c>
      <c r="F9" s="82">
        <v>30</v>
      </c>
      <c r="G9" s="82">
        <v>30</v>
      </c>
      <c r="H9" s="20">
        <v>30</v>
      </c>
      <c r="I9" s="57"/>
    </row>
    <row r="10" spans="1:8" ht="24.9" customHeight="1">
      <c r="A10" s="367" t="s">
        <v>9</v>
      </c>
      <c r="B10" s="368"/>
      <c r="C10" s="67"/>
      <c r="D10" s="67"/>
      <c r="E10" s="67"/>
      <c r="F10" s="22"/>
      <c r="G10" s="22"/>
      <c r="H10" s="20"/>
    </row>
    <row r="11" spans="1:8" ht="24.9" customHeight="1">
      <c r="A11" s="367" t="s">
        <v>8</v>
      </c>
      <c r="B11" s="368"/>
      <c r="C11" s="82">
        <v>7239</v>
      </c>
      <c r="D11" s="82">
        <v>7151</v>
      </c>
      <c r="E11" s="82">
        <v>10079</v>
      </c>
      <c r="F11" s="82">
        <v>12637</v>
      </c>
      <c r="G11" s="82">
        <v>12671</v>
      </c>
      <c r="H11" s="51">
        <v>12671</v>
      </c>
    </row>
    <row r="12" spans="1:8" ht="24.9" customHeight="1">
      <c r="A12" s="379" t="s">
        <v>18</v>
      </c>
      <c r="B12" s="380"/>
      <c r="C12" s="69">
        <f aca="true" t="shared" si="0" ref="C12:H12">SUM(C6:C11)</f>
        <v>25591</v>
      </c>
      <c r="D12" s="39">
        <f t="shared" si="0"/>
        <v>25308</v>
      </c>
      <c r="E12" s="39">
        <f t="shared" si="0"/>
        <v>32967</v>
      </c>
      <c r="F12" s="39">
        <f t="shared" si="0"/>
        <v>40961.5</v>
      </c>
      <c r="G12" s="39">
        <f t="shared" si="0"/>
        <v>41066</v>
      </c>
      <c r="H12" s="68">
        <f t="shared" si="0"/>
        <v>41066</v>
      </c>
    </row>
    <row r="13" spans="1:8" ht="24.9" customHeight="1">
      <c r="A13" s="367" t="s">
        <v>22</v>
      </c>
      <c r="B13" s="368"/>
      <c r="C13" s="67"/>
      <c r="D13" s="67"/>
      <c r="E13" s="67"/>
      <c r="F13" s="22"/>
      <c r="G13" s="22"/>
      <c r="H13" s="20"/>
    </row>
    <row r="14" spans="1:8" ht="24.9" customHeight="1">
      <c r="A14" s="373" t="s">
        <v>107</v>
      </c>
      <c r="B14" s="374"/>
      <c r="C14" s="80"/>
      <c r="D14" s="80"/>
      <c r="E14" s="80"/>
      <c r="F14" s="80"/>
      <c r="G14" s="80"/>
      <c r="H14" s="81"/>
    </row>
    <row r="15" spans="6:8" ht="24.9" customHeight="1">
      <c r="F15" s="366" t="s">
        <v>21</v>
      </c>
      <c r="G15" s="366"/>
      <c r="H15" s="366"/>
    </row>
    <row r="16" ht="24.9" customHeight="1" thickBot="1"/>
    <row r="17" spans="6:8" ht="24.9" customHeight="1">
      <c r="F17" s="360" t="s">
        <v>188</v>
      </c>
      <c r="G17" s="361"/>
      <c r="H17" s="362"/>
    </row>
    <row r="18" spans="6:8" ht="24.9" customHeight="1">
      <c r="F18" s="363" t="s">
        <v>187</v>
      </c>
      <c r="G18" s="364"/>
      <c r="H18" s="365"/>
    </row>
    <row r="19" spans="6:8" ht="24.9" customHeight="1" thickBot="1">
      <c r="F19" s="370" t="s">
        <v>122</v>
      </c>
      <c r="G19" s="371"/>
      <c r="H19" s="372"/>
    </row>
    <row r="20" s="70" customFormat="1" ht="24.9" customHeight="1">
      <c r="A20" s="21" t="s">
        <v>94</v>
      </c>
    </row>
    <row r="21" s="72" customFormat="1" ht="24.9" customHeight="1">
      <c r="A21" s="71" t="s">
        <v>106</v>
      </c>
    </row>
    <row r="22" spans="1:8" s="72" customFormat="1" ht="24.9" customHeight="1">
      <c r="A22" s="369" t="s">
        <v>108</v>
      </c>
      <c r="B22" s="369"/>
      <c r="C22" s="369"/>
      <c r="D22" s="369"/>
      <c r="E22" s="369"/>
      <c r="F22" s="369"/>
      <c r="G22" s="369"/>
      <c r="H22" s="369"/>
    </row>
    <row r="23" s="72" customFormat="1" ht="24.9" customHeight="1">
      <c r="A23" s="71" t="s">
        <v>123</v>
      </c>
    </row>
    <row r="24" s="72" customFormat="1" ht="24.9" customHeight="1">
      <c r="A24" s="71" t="s">
        <v>109</v>
      </c>
    </row>
    <row r="25" s="72" customFormat="1" ht="24.9" customHeight="1">
      <c r="A25" s="71" t="s">
        <v>104</v>
      </c>
    </row>
    <row r="26" s="72" customFormat="1" ht="24.9" customHeight="1">
      <c r="A26" s="71" t="s">
        <v>105</v>
      </c>
    </row>
    <row r="27" s="72" customFormat="1" ht="24.9" customHeight="1">
      <c r="A27" s="71" t="s">
        <v>124</v>
      </c>
    </row>
    <row r="28" s="72" customFormat="1" ht="24.9" customHeight="1">
      <c r="A28" s="71"/>
    </row>
    <row r="29" s="72" customFormat="1" ht="24.9" customHeight="1">
      <c r="A29" s="71"/>
    </row>
    <row r="30" s="72" customFormat="1" ht="24.9" customHeight="1"/>
    <row r="31" s="72" customFormat="1" ht="24.9" customHeight="1"/>
    <row r="32" s="79" customFormat="1" ht="24.9" customHeight="1"/>
    <row r="33" s="79" customFormat="1" ht="24.9" customHeight="1"/>
  </sheetData>
  <mergeCells count="18">
    <mergeCell ref="A1:H1"/>
    <mergeCell ref="A10:B10"/>
    <mergeCell ref="A8:B8"/>
    <mergeCell ref="A14:B14"/>
    <mergeCell ref="A4:B4"/>
    <mergeCell ref="A5:B5"/>
    <mergeCell ref="C4:H4"/>
    <mergeCell ref="A6:B6"/>
    <mergeCell ref="A7:B7"/>
    <mergeCell ref="A11:B11"/>
    <mergeCell ref="A9:B9"/>
    <mergeCell ref="A12:B12"/>
    <mergeCell ref="F17:H17"/>
    <mergeCell ref="F18:H18"/>
    <mergeCell ref="F15:H15"/>
    <mergeCell ref="A13:B13"/>
    <mergeCell ref="A22:H22"/>
    <mergeCell ref="F19:H19"/>
  </mergeCells>
  <printOptions/>
  <pageMargins left="0.17" right="0.24" top="0.7480314960629921" bottom="0.7480314960629921" header="0.51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pane xSplit="1" ySplit="5" topLeftCell="B78" activePane="bottomRight" state="frozen"/>
      <selection pane="topLeft" activeCell="A1" sqref="A1:C39"/>
      <selection pane="topRight" activeCell="A1" sqref="A1:C39"/>
      <selection pane="bottomLeft" activeCell="A1" sqref="A1:C39"/>
      <selection pane="bottomRight" activeCell="A1" sqref="A1:C39"/>
    </sheetView>
  </sheetViews>
  <sheetFormatPr defaultColWidth="9.140625" defaultRowHeight="24.75" customHeight="1"/>
  <cols>
    <col min="1" max="1" width="11.140625" style="0" customWidth="1"/>
    <col min="2" max="2" width="13.140625" style="0" customWidth="1"/>
    <col min="3" max="3" width="12.57421875" style="0" customWidth="1"/>
    <col min="4" max="4" width="7.57421875" style="0" customWidth="1"/>
    <col min="5" max="5" width="12.57421875" style="0" customWidth="1"/>
    <col min="6" max="6" width="7.57421875" style="0" customWidth="1"/>
    <col min="7" max="7" width="12.57421875" style="0" customWidth="1"/>
    <col min="8" max="8" width="7.57421875" style="0" customWidth="1"/>
    <col min="9" max="9" width="12.57421875" style="0" customWidth="1"/>
    <col min="10" max="10" width="7.57421875" style="0" customWidth="1"/>
    <col min="11" max="11" width="12.57421875" style="0" customWidth="1"/>
    <col min="12" max="12" width="7.57421875" style="0" customWidth="1"/>
    <col min="13" max="13" width="10.140625" style="57" customWidth="1"/>
    <col min="14" max="14" width="17.57421875" style="0" customWidth="1"/>
  </cols>
  <sheetData>
    <row r="1" spans="1:14" ht="24.9" customHeight="1" thickBot="1">
      <c r="A1" s="354" t="s">
        <v>41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ht="24.9" customHeight="1" thickTop="1"/>
    <row r="3" ht="24.9" customHeight="1">
      <c r="N3" s="16" t="s">
        <v>40</v>
      </c>
    </row>
    <row r="4" spans="1:14" ht="24.9" customHeight="1">
      <c r="A4" s="102" t="s">
        <v>3</v>
      </c>
      <c r="B4" s="100" t="s">
        <v>38</v>
      </c>
      <c r="C4" s="355">
        <v>2009</v>
      </c>
      <c r="D4" s="355"/>
      <c r="E4" s="355">
        <v>2010</v>
      </c>
      <c r="F4" s="355"/>
      <c r="G4" s="355">
        <v>2011</v>
      </c>
      <c r="H4" s="355"/>
      <c r="I4" s="355">
        <v>2012</v>
      </c>
      <c r="J4" s="355"/>
      <c r="K4" s="355">
        <v>2013</v>
      </c>
      <c r="L4" s="355"/>
      <c r="M4" s="397" t="s">
        <v>113</v>
      </c>
      <c r="N4" s="356" t="s">
        <v>79</v>
      </c>
    </row>
    <row r="5" spans="1:14" ht="24.9" customHeight="1">
      <c r="A5" s="116" t="s">
        <v>39</v>
      </c>
      <c r="B5" s="117" t="s">
        <v>38</v>
      </c>
      <c r="C5" s="117" t="s">
        <v>93</v>
      </c>
      <c r="D5" s="117" t="s">
        <v>80</v>
      </c>
      <c r="E5" s="117" t="s">
        <v>93</v>
      </c>
      <c r="F5" s="117" t="s">
        <v>80</v>
      </c>
      <c r="G5" s="117" t="s">
        <v>93</v>
      </c>
      <c r="H5" s="117" t="s">
        <v>80</v>
      </c>
      <c r="I5" s="117" t="s">
        <v>93</v>
      </c>
      <c r="J5" s="117" t="s">
        <v>80</v>
      </c>
      <c r="K5" s="117" t="s">
        <v>93</v>
      </c>
      <c r="L5" s="117" t="s">
        <v>80</v>
      </c>
      <c r="M5" s="398"/>
      <c r="N5" s="399"/>
    </row>
    <row r="6" spans="1:14" ht="24.9" customHeight="1">
      <c r="A6" s="367" t="s">
        <v>37</v>
      </c>
      <c r="B6" s="392" t="s">
        <v>34</v>
      </c>
      <c r="C6" s="22">
        <v>19022</v>
      </c>
      <c r="D6" s="23">
        <v>17</v>
      </c>
      <c r="E6" s="22">
        <v>24067</v>
      </c>
      <c r="F6" s="23">
        <v>19</v>
      </c>
      <c r="G6" s="22">
        <v>18956</v>
      </c>
      <c r="H6" s="23">
        <v>16</v>
      </c>
      <c r="I6" s="22">
        <v>15852</v>
      </c>
      <c r="J6" s="23">
        <v>10</v>
      </c>
      <c r="K6" s="22">
        <f>17092.9+1786.8</f>
        <v>18879.7</v>
      </c>
      <c r="L6" s="23">
        <v>10</v>
      </c>
      <c r="M6" s="65" t="s">
        <v>114</v>
      </c>
      <c r="N6" s="66"/>
    </row>
    <row r="7" spans="1:14" ht="24.9" customHeight="1">
      <c r="A7" s="367"/>
      <c r="B7" s="393"/>
      <c r="C7" s="22">
        <v>291</v>
      </c>
      <c r="D7" s="23">
        <v>1</v>
      </c>
      <c r="E7" s="22">
        <v>250</v>
      </c>
      <c r="F7" s="23">
        <v>1</v>
      </c>
      <c r="G7" s="22">
        <v>835</v>
      </c>
      <c r="H7" s="23">
        <v>2</v>
      </c>
      <c r="I7" s="22">
        <v>336</v>
      </c>
      <c r="J7" s="23">
        <v>1</v>
      </c>
      <c r="K7" s="22">
        <v>387</v>
      </c>
      <c r="L7" s="23">
        <v>1</v>
      </c>
      <c r="M7" s="65" t="s">
        <v>115</v>
      </c>
      <c r="N7" s="66"/>
    </row>
    <row r="8" spans="1:14" ht="24.9" customHeight="1">
      <c r="A8" s="367"/>
      <c r="B8" s="393"/>
      <c r="C8" s="22">
        <v>1489</v>
      </c>
      <c r="D8" s="23">
        <v>1</v>
      </c>
      <c r="E8" s="22">
        <v>250</v>
      </c>
      <c r="F8" s="23">
        <v>1</v>
      </c>
      <c r="G8" s="22">
        <v>2362</v>
      </c>
      <c r="H8" s="23">
        <v>2</v>
      </c>
      <c r="I8" s="22"/>
      <c r="J8" s="23"/>
      <c r="K8" s="22"/>
      <c r="L8" s="23"/>
      <c r="M8" s="65" t="s">
        <v>116</v>
      </c>
      <c r="N8" s="66"/>
    </row>
    <row r="9" spans="1:14" ht="24.9" customHeight="1">
      <c r="A9" s="367"/>
      <c r="B9" s="394"/>
      <c r="C9" s="118">
        <f>SUM(C6:C8)</f>
        <v>20802</v>
      </c>
      <c r="D9" s="118">
        <f aca="true" t="shared" si="0" ref="D9:L9">SUM(D6:D8)</f>
        <v>19</v>
      </c>
      <c r="E9" s="118">
        <f t="shared" si="0"/>
        <v>24567</v>
      </c>
      <c r="F9" s="118">
        <f t="shared" si="0"/>
        <v>21</v>
      </c>
      <c r="G9" s="118">
        <f t="shared" si="0"/>
        <v>22153</v>
      </c>
      <c r="H9" s="118">
        <f t="shared" si="0"/>
        <v>20</v>
      </c>
      <c r="I9" s="118">
        <f t="shared" si="0"/>
        <v>16188</v>
      </c>
      <c r="J9" s="118">
        <f t="shared" si="0"/>
        <v>11</v>
      </c>
      <c r="K9" s="118">
        <f t="shared" si="0"/>
        <v>19266.7</v>
      </c>
      <c r="L9" s="118">
        <f t="shared" si="0"/>
        <v>11</v>
      </c>
      <c r="M9" s="119" t="s">
        <v>117</v>
      </c>
      <c r="N9" s="120"/>
    </row>
    <row r="10" spans="1:14" ht="24.9" customHeight="1">
      <c r="A10" s="367"/>
      <c r="B10" s="101" t="s">
        <v>33</v>
      </c>
      <c r="C10" s="101"/>
      <c r="D10" s="3"/>
      <c r="E10" s="101"/>
      <c r="F10" s="3"/>
      <c r="G10" s="22"/>
      <c r="H10" s="3"/>
      <c r="I10" s="22"/>
      <c r="J10" s="3"/>
      <c r="K10" s="22"/>
      <c r="L10" s="3"/>
      <c r="M10" s="121"/>
      <c r="N10" s="2"/>
    </row>
    <row r="11" spans="1:14" s="265" customFormat="1" ht="24.9" customHeight="1">
      <c r="A11" s="367"/>
      <c r="B11" s="392" t="s">
        <v>163</v>
      </c>
      <c r="C11" s="273"/>
      <c r="D11" s="3"/>
      <c r="E11" s="273"/>
      <c r="F11" s="3"/>
      <c r="G11" s="22"/>
      <c r="H11" s="3"/>
      <c r="I11" s="22"/>
      <c r="J11" s="3"/>
      <c r="K11" s="22"/>
      <c r="L11" s="3"/>
      <c r="M11" s="256" t="s">
        <v>352</v>
      </c>
      <c r="N11" s="229"/>
    </row>
    <row r="12" spans="1:14" ht="24.9" customHeight="1">
      <c r="A12" s="367"/>
      <c r="B12" s="393"/>
      <c r="C12" s="104">
        <v>420</v>
      </c>
      <c r="D12" s="103">
        <v>14</v>
      </c>
      <c r="E12" s="104">
        <v>1196</v>
      </c>
      <c r="F12" s="103">
        <v>41</v>
      </c>
      <c r="G12" s="82">
        <v>933</v>
      </c>
      <c r="H12" s="103">
        <v>30</v>
      </c>
      <c r="I12" s="82">
        <v>1587</v>
      </c>
      <c r="J12" s="103">
        <v>55</v>
      </c>
      <c r="K12" s="82">
        <v>1400</v>
      </c>
      <c r="L12" s="103">
        <v>56</v>
      </c>
      <c r="M12" s="65" t="s">
        <v>114</v>
      </c>
      <c r="N12" s="2"/>
    </row>
    <row r="13" spans="1:14" ht="24.9" customHeight="1">
      <c r="A13" s="367"/>
      <c r="B13" s="393"/>
      <c r="C13" s="104">
        <v>150</v>
      </c>
      <c r="D13" s="103">
        <v>5</v>
      </c>
      <c r="E13" s="104">
        <v>300</v>
      </c>
      <c r="F13" s="103">
        <v>10</v>
      </c>
      <c r="G13" s="82">
        <v>245</v>
      </c>
      <c r="H13" s="103">
        <v>9</v>
      </c>
      <c r="I13" s="82">
        <v>345</v>
      </c>
      <c r="J13" s="103">
        <v>14</v>
      </c>
      <c r="K13" s="82">
        <v>305</v>
      </c>
      <c r="L13" s="103">
        <v>14</v>
      </c>
      <c r="M13" s="65" t="s">
        <v>115</v>
      </c>
      <c r="N13" s="2"/>
    </row>
    <row r="14" spans="1:14" ht="24.9" customHeight="1">
      <c r="A14" s="367"/>
      <c r="B14" s="393"/>
      <c r="C14" s="104">
        <v>650</v>
      </c>
      <c r="D14" s="103">
        <v>22</v>
      </c>
      <c r="E14" s="104">
        <v>1852</v>
      </c>
      <c r="F14" s="103">
        <v>62</v>
      </c>
      <c r="G14" s="82">
        <v>2490</v>
      </c>
      <c r="H14" s="103">
        <v>90</v>
      </c>
      <c r="I14" s="82">
        <v>3739</v>
      </c>
      <c r="J14" s="103">
        <v>136</v>
      </c>
      <c r="K14" s="82">
        <v>3288</v>
      </c>
      <c r="L14" s="103">
        <v>129</v>
      </c>
      <c r="M14" s="65" t="s">
        <v>116</v>
      </c>
      <c r="N14" s="2"/>
    </row>
    <row r="15" spans="1:14" ht="24.9" customHeight="1">
      <c r="A15" s="367"/>
      <c r="B15" s="394"/>
      <c r="C15" s="108">
        <f>SUM(C12:C14)</f>
        <v>1220</v>
      </c>
      <c r="D15" s="108">
        <f aca="true" t="shared" si="1" ref="D15:L15">SUM(D12:D14)</f>
        <v>41</v>
      </c>
      <c r="E15" s="108">
        <f t="shared" si="1"/>
        <v>3348</v>
      </c>
      <c r="F15" s="108">
        <f t="shared" si="1"/>
        <v>113</v>
      </c>
      <c r="G15" s="108">
        <f t="shared" si="1"/>
        <v>3668</v>
      </c>
      <c r="H15" s="108">
        <f t="shared" si="1"/>
        <v>129</v>
      </c>
      <c r="I15" s="108">
        <f t="shared" si="1"/>
        <v>5671</v>
      </c>
      <c r="J15" s="108">
        <f t="shared" si="1"/>
        <v>205</v>
      </c>
      <c r="K15" s="108">
        <f t="shared" si="1"/>
        <v>4993</v>
      </c>
      <c r="L15" s="108">
        <f t="shared" si="1"/>
        <v>199</v>
      </c>
      <c r="M15" s="119" t="s">
        <v>117</v>
      </c>
      <c r="N15" s="106"/>
    </row>
    <row r="16" spans="1:14" ht="24.9" customHeight="1">
      <c r="A16" s="367"/>
      <c r="B16" s="101" t="s">
        <v>32</v>
      </c>
      <c r="C16" s="101"/>
      <c r="D16" s="3"/>
      <c r="E16" s="101"/>
      <c r="F16" s="3"/>
      <c r="G16" s="22"/>
      <c r="H16" s="3"/>
      <c r="I16" s="22"/>
      <c r="J16" s="3"/>
      <c r="K16" s="22"/>
      <c r="L16" s="3"/>
      <c r="M16" s="121"/>
      <c r="N16" s="2"/>
    </row>
    <row r="17" spans="1:14" ht="24.9" customHeight="1">
      <c r="A17" s="367"/>
      <c r="B17" s="101" t="s">
        <v>31</v>
      </c>
      <c r="C17" s="101"/>
      <c r="D17" s="3"/>
      <c r="E17" s="101"/>
      <c r="F17" s="3"/>
      <c r="G17" s="22"/>
      <c r="H17" s="3"/>
      <c r="I17" s="22"/>
      <c r="J17" s="3"/>
      <c r="K17" s="22"/>
      <c r="L17" s="3"/>
      <c r="M17" s="121"/>
      <c r="N17" s="2"/>
    </row>
    <row r="18" spans="1:14" ht="24.9" customHeight="1">
      <c r="A18" s="367"/>
      <c r="B18" s="395" t="s">
        <v>30</v>
      </c>
      <c r="C18" s="104">
        <f>58211+1333.3</f>
        <v>59544.3</v>
      </c>
      <c r="D18" s="104">
        <v>92</v>
      </c>
      <c r="E18" s="104">
        <f>70023+1951</f>
        <v>71974</v>
      </c>
      <c r="F18" s="104">
        <f>99+1</f>
        <v>100</v>
      </c>
      <c r="G18" s="104">
        <f>71054.6+2000</f>
        <v>73054.6</v>
      </c>
      <c r="H18" s="104">
        <f>105+1</f>
        <v>106</v>
      </c>
      <c r="I18" s="104">
        <f>77463.5+1957.5</f>
        <v>79421</v>
      </c>
      <c r="J18" s="104">
        <f>111+1</f>
        <v>112</v>
      </c>
      <c r="K18" s="104">
        <f>81889+1999.9</f>
        <v>83888.9</v>
      </c>
      <c r="L18" s="104">
        <f>122+1</f>
        <v>123</v>
      </c>
      <c r="M18" s="65" t="s">
        <v>114</v>
      </c>
      <c r="N18" s="2"/>
    </row>
    <row r="19" spans="1:14" ht="24.9" customHeight="1">
      <c r="A19" s="367"/>
      <c r="B19" s="395"/>
      <c r="C19" s="104">
        <v>15167.4</v>
      </c>
      <c r="D19" s="104">
        <v>28</v>
      </c>
      <c r="E19" s="104">
        <v>18039.7</v>
      </c>
      <c r="F19" s="104">
        <v>28</v>
      </c>
      <c r="G19" s="104">
        <v>14229</v>
      </c>
      <c r="H19" s="104">
        <v>22</v>
      </c>
      <c r="I19" s="104">
        <v>15613</v>
      </c>
      <c r="J19" s="104">
        <v>24</v>
      </c>
      <c r="K19" s="104">
        <v>14735.7</v>
      </c>
      <c r="L19" s="104">
        <v>23</v>
      </c>
      <c r="M19" s="65" t="s">
        <v>115</v>
      </c>
      <c r="N19" s="2"/>
    </row>
    <row r="20" spans="1:14" ht="24.9" customHeight="1">
      <c r="A20" s="367"/>
      <c r="B20" s="395"/>
      <c r="C20" s="104">
        <v>13400</v>
      </c>
      <c r="D20" s="104">
        <v>37</v>
      </c>
      <c r="E20" s="104">
        <v>21983</v>
      </c>
      <c r="F20" s="104">
        <v>56</v>
      </c>
      <c r="G20" s="104">
        <v>23852</v>
      </c>
      <c r="H20" s="104">
        <v>56</v>
      </c>
      <c r="I20" s="104">
        <v>41363</v>
      </c>
      <c r="J20" s="104">
        <v>88</v>
      </c>
      <c r="K20" s="104">
        <v>55487.5</v>
      </c>
      <c r="L20" s="104">
        <v>118</v>
      </c>
      <c r="M20" s="65" t="s">
        <v>116</v>
      </c>
      <c r="N20" s="2"/>
    </row>
    <row r="21" spans="1:14" ht="24.9" customHeight="1">
      <c r="A21" s="367"/>
      <c r="B21" s="395"/>
      <c r="C21" s="115">
        <f>SUM(C18:C20)</f>
        <v>88111.7</v>
      </c>
      <c r="D21" s="115">
        <f aca="true" t="shared" si="2" ref="D21:L21">SUM(D18:D20)</f>
        <v>157</v>
      </c>
      <c r="E21" s="115">
        <f t="shared" si="2"/>
        <v>111996.7</v>
      </c>
      <c r="F21" s="115">
        <f t="shared" si="2"/>
        <v>184</v>
      </c>
      <c r="G21" s="115">
        <f t="shared" si="2"/>
        <v>111135.6</v>
      </c>
      <c r="H21" s="115">
        <f t="shared" si="2"/>
        <v>184</v>
      </c>
      <c r="I21" s="115">
        <f t="shared" si="2"/>
        <v>136397</v>
      </c>
      <c r="J21" s="115">
        <f t="shared" si="2"/>
        <v>224</v>
      </c>
      <c r="K21" s="115">
        <f t="shared" si="2"/>
        <v>154112.09999999998</v>
      </c>
      <c r="L21" s="115">
        <f t="shared" si="2"/>
        <v>264</v>
      </c>
      <c r="M21" s="119" t="s">
        <v>165</v>
      </c>
      <c r="N21" s="106"/>
    </row>
    <row r="22" spans="1:14" ht="24.9" customHeight="1">
      <c r="A22" s="367"/>
      <c r="B22" s="396" t="s">
        <v>166</v>
      </c>
      <c r="C22" s="104">
        <v>1940</v>
      </c>
      <c r="D22" s="104">
        <v>97</v>
      </c>
      <c r="E22" s="104">
        <v>3310</v>
      </c>
      <c r="F22" s="104">
        <v>109</v>
      </c>
      <c r="G22" s="104">
        <v>3640</v>
      </c>
      <c r="H22" s="104">
        <v>117</v>
      </c>
      <c r="I22" s="104">
        <v>3620</v>
      </c>
      <c r="J22" s="104">
        <v>118</v>
      </c>
      <c r="K22" s="104">
        <v>3850</v>
      </c>
      <c r="L22" s="104">
        <v>124</v>
      </c>
      <c r="M22" s="65" t="s">
        <v>114</v>
      </c>
      <c r="N22" s="2"/>
    </row>
    <row r="23" spans="1:14" ht="24.9" customHeight="1">
      <c r="A23" s="367"/>
      <c r="B23" s="396"/>
      <c r="C23" s="104">
        <v>560</v>
      </c>
      <c r="D23" s="104">
        <v>28</v>
      </c>
      <c r="E23" s="104">
        <v>970</v>
      </c>
      <c r="F23" s="104">
        <v>31</v>
      </c>
      <c r="G23" s="104">
        <v>760</v>
      </c>
      <c r="H23" s="104">
        <v>25</v>
      </c>
      <c r="I23" s="104">
        <v>710</v>
      </c>
      <c r="J23" s="104">
        <v>23</v>
      </c>
      <c r="K23" s="104">
        <v>780</v>
      </c>
      <c r="L23" s="104">
        <v>24</v>
      </c>
      <c r="M23" s="65" t="s">
        <v>115</v>
      </c>
      <c r="N23" s="2"/>
    </row>
    <row r="24" spans="1:14" ht="24.9" customHeight="1">
      <c r="A24" s="367"/>
      <c r="B24" s="396"/>
      <c r="C24" s="104">
        <v>2820</v>
      </c>
      <c r="D24" s="104">
        <v>141</v>
      </c>
      <c r="E24" s="104">
        <v>5160</v>
      </c>
      <c r="F24" s="104">
        <v>172</v>
      </c>
      <c r="G24" s="104">
        <v>5580</v>
      </c>
      <c r="H24" s="104">
        <v>184</v>
      </c>
      <c r="I24" s="104">
        <v>7300</v>
      </c>
      <c r="J24" s="104">
        <v>240</v>
      </c>
      <c r="K24" s="104">
        <v>8490</v>
      </c>
      <c r="L24" s="104">
        <v>279</v>
      </c>
      <c r="M24" s="65" t="s">
        <v>116</v>
      </c>
      <c r="N24" s="2"/>
    </row>
    <row r="25" spans="1:14" ht="24.9" customHeight="1">
      <c r="A25" s="367"/>
      <c r="B25" s="396"/>
      <c r="C25" s="166">
        <f>SUM(C22:C24)</f>
        <v>5320</v>
      </c>
      <c r="D25" s="166">
        <f>SUM(D22:D24)</f>
        <v>266</v>
      </c>
      <c r="E25" s="166">
        <f aca="true" t="shared" si="3" ref="E25:L25">SUM(E22:E24)</f>
        <v>9440</v>
      </c>
      <c r="F25" s="166">
        <f t="shared" si="3"/>
        <v>312</v>
      </c>
      <c r="G25" s="166">
        <f t="shared" si="3"/>
        <v>9980</v>
      </c>
      <c r="H25" s="166">
        <f t="shared" si="3"/>
        <v>326</v>
      </c>
      <c r="I25" s="166">
        <f t="shared" si="3"/>
        <v>11630</v>
      </c>
      <c r="J25" s="166">
        <f t="shared" si="3"/>
        <v>381</v>
      </c>
      <c r="K25" s="166">
        <f t="shared" si="3"/>
        <v>13120</v>
      </c>
      <c r="L25" s="166">
        <f t="shared" si="3"/>
        <v>427</v>
      </c>
      <c r="M25" s="167" t="s">
        <v>269</v>
      </c>
      <c r="N25" s="109"/>
    </row>
    <row r="26" spans="1:14" ht="24.9" customHeight="1">
      <c r="A26" s="367"/>
      <c r="B26" s="396" t="s">
        <v>270</v>
      </c>
      <c r="C26" s="110"/>
      <c r="D26" s="110"/>
      <c r="E26" s="110"/>
      <c r="F26" s="110"/>
      <c r="G26" s="110">
        <f>727.5*115</f>
        <v>83662.5</v>
      </c>
      <c r="H26" s="110">
        <v>115</v>
      </c>
      <c r="I26" s="110">
        <v>80970</v>
      </c>
      <c r="J26" s="110">
        <v>120</v>
      </c>
      <c r="K26" s="110"/>
      <c r="L26" s="110"/>
      <c r="M26" s="111" t="s">
        <v>114</v>
      </c>
      <c r="N26" s="109"/>
    </row>
    <row r="27" spans="1:14" ht="24.9" customHeight="1">
      <c r="A27" s="367"/>
      <c r="B27" s="396"/>
      <c r="C27" s="110"/>
      <c r="D27" s="110"/>
      <c r="E27" s="110"/>
      <c r="F27" s="110"/>
      <c r="G27" s="110">
        <f>727.5*24</f>
        <v>17460</v>
      </c>
      <c r="H27" s="110">
        <v>24</v>
      </c>
      <c r="I27" s="110">
        <v>16192</v>
      </c>
      <c r="J27" s="110">
        <v>24</v>
      </c>
      <c r="K27" s="110"/>
      <c r="L27" s="110"/>
      <c r="M27" s="111" t="s">
        <v>115</v>
      </c>
      <c r="N27" s="109"/>
    </row>
    <row r="28" spans="1:14" ht="24.9" customHeight="1">
      <c r="A28" s="367"/>
      <c r="B28" s="396"/>
      <c r="C28" s="110"/>
      <c r="D28" s="110"/>
      <c r="E28" s="110"/>
      <c r="F28" s="110"/>
      <c r="G28" s="110">
        <f>727.5*18</f>
        <v>13095</v>
      </c>
      <c r="H28" s="110">
        <v>18</v>
      </c>
      <c r="I28" s="110">
        <v>17050</v>
      </c>
      <c r="J28" s="110">
        <v>25</v>
      </c>
      <c r="K28" s="110"/>
      <c r="L28" s="110"/>
      <c r="M28" s="111" t="s">
        <v>116</v>
      </c>
      <c r="N28" s="109"/>
    </row>
    <row r="29" spans="1:14" ht="24.9" customHeight="1">
      <c r="A29" s="367"/>
      <c r="B29" s="396"/>
      <c r="C29" s="166">
        <f>SUM(C26:C28)</f>
        <v>0</v>
      </c>
      <c r="D29" s="166">
        <f aca="true" t="shared" si="4" ref="D29">SUM(D26:D28)</f>
        <v>0</v>
      </c>
      <c r="E29" s="166">
        <f aca="true" t="shared" si="5" ref="E29">SUM(E26:E28)</f>
        <v>0</v>
      </c>
      <c r="F29" s="166">
        <f aca="true" t="shared" si="6" ref="F29">SUM(F26:F28)</f>
        <v>0</v>
      </c>
      <c r="G29" s="166">
        <f aca="true" t="shared" si="7" ref="G29">SUM(G26:G28)</f>
        <v>114217.5</v>
      </c>
      <c r="H29" s="166">
        <f aca="true" t="shared" si="8" ref="H29">SUM(H26:H28)</f>
        <v>157</v>
      </c>
      <c r="I29" s="166">
        <f aca="true" t="shared" si="9" ref="I29">SUM(I26:I28)</f>
        <v>114212</v>
      </c>
      <c r="J29" s="166">
        <f aca="true" t="shared" si="10" ref="J29">SUM(J26:J28)</f>
        <v>169</v>
      </c>
      <c r="K29" s="166">
        <f aca="true" t="shared" si="11" ref="K29">SUM(K26:K28)</f>
        <v>0</v>
      </c>
      <c r="L29" s="166">
        <f aca="true" t="shared" si="12" ref="L29">SUM(L26:L28)</f>
        <v>0</v>
      </c>
      <c r="M29" s="167" t="s">
        <v>269</v>
      </c>
      <c r="N29" s="109"/>
    </row>
    <row r="30" spans="1:14" ht="24.9" customHeight="1">
      <c r="A30" s="367"/>
      <c r="B30" s="396" t="s">
        <v>167</v>
      </c>
      <c r="C30" s="110">
        <v>13928</v>
      </c>
      <c r="D30" s="110">
        <v>18</v>
      </c>
      <c r="E30" s="110">
        <v>10410</v>
      </c>
      <c r="F30" s="110">
        <v>15</v>
      </c>
      <c r="G30" s="110">
        <v>14597</v>
      </c>
      <c r="H30" s="110">
        <v>15</v>
      </c>
      <c r="I30" s="110">
        <v>25574</v>
      </c>
      <c r="J30" s="110">
        <v>33</v>
      </c>
      <c r="K30" s="110">
        <v>26114</v>
      </c>
      <c r="L30" s="110">
        <v>21</v>
      </c>
      <c r="M30" s="111" t="s">
        <v>114</v>
      </c>
      <c r="N30" s="109"/>
    </row>
    <row r="31" spans="1:14" ht="24.9" customHeight="1">
      <c r="A31" s="367"/>
      <c r="B31" s="396"/>
      <c r="C31" s="110">
        <v>1100</v>
      </c>
      <c r="D31" s="110">
        <v>4</v>
      </c>
      <c r="E31" s="110">
        <v>400</v>
      </c>
      <c r="F31" s="110">
        <v>2</v>
      </c>
      <c r="G31" s="110">
        <v>600</v>
      </c>
      <c r="H31" s="110">
        <v>3</v>
      </c>
      <c r="I31" s="110">
        <v>200</v>
      </c>
      <c r="J31" s="110">
        <v>1</v>
      </c>
      <c r="K31" s="110">
        <v>400</v>
      </c>
      <c r="L31" s="110">
        <v>2</v>
      </c>
      <c r="M31" s="111" t="s">
        <v>115</v>
      </c>
      <c r="N31" s="109"/>
    </row>
    <row r="32" spans="1:14" ht="24.9" customHeight="1">
      <c r="A32" s="367"/>
      <c r="B32" s="396"/>
      <c r="C32" s="110">
        <v>400</v>
      </c>
      <c r="D32" s="110">
        <v>2</v>
      </c>
      <c r="E32" s="110">
        <v>0</v>
      </c>
      <c r="F32" s="110">
        <v>0</v>
      </c>
      <c r="G32" s="110">
        <v>600</v>
      </c>
      <c r="H32" s="110">
        <v>3</v>
      </c>
      <c r="I32" s="110">
        <v>400</v>
      </c>
      <c r="J32" s="110">
        <v>2</v>
      </c>
      <c r="K32" s="110">
        <v>200</v>
      </c>
      <c r="L32" s="110">
        <v>1</v>
      </c>
      <c r="M32" s="111" t="s">
        <v>116</v>
      </c>
      <c r="N32" s="109"/>
    </row>
    <row r="33" spans="1:14" ht="24.9" customHeight="1">
      <c r="A33" s="367"/>
      <c r="B33" s="396"/>
      <c r="C33" s="166">
        <f>SUM(C30:C32)</f>
        <v>15428</v>
      </c>
      <c r="D33" s="166">
        <f aca="true" t="shared" si="13" ref="D33:L33">SUM(D30:D32)</f>
        <v>24</v>
      </c>
      <c r="E33" s="166">
        <f t="shared" si="13"/>
        <v>10810</v>
      </c>
      <c r="F33" s="166">
        <f t="shared" si="13"/>
        <v>17</v>
      </c>
      <c r="G33" s="166">
        <f t="shared" si="13"/>
        <v>15797</v>
      </c>
      <c r="H33" s="166">
        <f t="shared" si="13"/>
        <v>21</v>
      </c>
      <c r="I33" s="166">
        <f t="shared" si="13"/>
        <v>26174</v>
      </c>
      <c r="J33" s="166">
        <f t="shared" si="13"/>
        <v>36</v>
      </c>
      <c r="K33" s="166">
        <f t="shared" si="13"/>
        <v>26714</v>
      </c>
      <c r="L33" s="166">
        <f t="shared" si="13"/>
        <v>24</v>
      </c>
      <c r="M33" s="167" t="s">
        <v>269</v>
      </c>
      <c r="N33" s="109"/>
    </row>
    <row r="34" spans="1:14" ht="24.9" customHeight="1">
      <c r="A34" s="367"/>
      <c r="B34" s="387" t="s">
        <v>168</v>
      </c>
      <c r="C34" s="122">
        <f>C22+C30</f>
        <v>15868</v>
      </c>
      <c r="D34" s="122">
        <f aca="true" t="shared" si="14" ref="D34:L34">D22+D30</f>
        <v>115</v>
      </c>
      <c r="E34" s="122">
        <f t="shared" si="14"/>
        <v>13720</v>
      </c>
      <c r="F34" s="122">
        <f t="shared" si="14"/>
        <v>124</v>
      </c>
      <c r="G34" s="122">
        <f>G22+G30</f>
        <v>18237</v>
      </c>
      <c r="H34" s="122">
        <f t="shared" si="14"/>
        <v>132</v>
      </c>
      <c r="I34" s="122">
        <f t="shared" si="14"/>
        <v>29194</v>
      </c>
      <c r="J34" s="122">
        <f t="shared" si="14"/>
        <v>151</v>
      </c>
      <c r="K34" s="122">
        <f t="shared" si="14"/>
        <v>29964</v>
      </c>
      <c r="L34" s="122">
        <f t="shared" si="14"/>
        <v>145</v>
      </c>
      <c r="M34" s="65" t="s">
        <v>114</v>
      </c>
      <c r="N34" s="2"/>
    </row>
    <row r="35" spans="1:14" ht="24.9" customHeight="1">
      <c r="A35" s="367"/>
      <c r="B35" s="387"/>
      <c r="C35" s="122">
        <f>C23+C31</f>
        <v>1660</v>
      </c>
      <c r="D35" s="122">
        <f aca="true" t="shared" si="15" ref="D35:L35">D23+D31</f>
        <v>32</v>
      </c>
      <c r="E35" s="122">
        <f t="shared" si="15"/>
        <v>1370</v>
      </c>
      <c r="F35" s="122">
        <f t="shared" si="15"/>
        <v>33</v>
      </c>
      <c r="G35" s="122">
        <f t="shared" si="15"/>
        <v>1360</v>
      </c>
      <c r="H35" s="122">
        <f t="shared" si="15"/>
        <v>28</v>
      </c>
      <c r="I35" s="122">
        <f t="shared" si="15"/>
        <v>910</v>
      </c>
      <c r="J35" s="122">
        <f t="shared" si="15"/>
        <v>24</v>
      </c>
      <c r="K35" s="122">
        <f t="shared" si="15"/>
        <v>1180</v>
      </c>
      <c r="L35" s="122">
        <f t="shared" si="15"/>
        <v>26</v>
      </c>
      <c r="M35" s="65" t="s">
        <v>115</v>
      </c>
      <c r="N35" s="2"/>
    </row>
    <row r="36" spans="1:14" ht="24.9" customHeight="1">
      <c r="A36" s="367"/>
      <c r="B36" s="387"/>
      <c r="C36" s="122">
        <f>C24+C32</f>
        <v>3220</v>
      </c>
      <c r="D36" s="122">
        <f aca="true" t="shared" si="16" ref="D36:L36">D24+D32</f>
        <v>143</v>
      </c>
      <c r="E36" s="122">
        <f t="shared" si="16"/>
        <v>5160</v>
      </c>
      <c r="F36" s="122">
        <f t="shared" si="16"/>
        <v>172</v>
      </c>
      <c r="G36" s="122">
        <f t="shared" si="16"/>
        <v>6180</v>
      </c>
      <c r="H36" s="122">
        <f t="shared" si="16"/>
        <v>187</v>
      </c>
      <c r="I36" s="122">
        <f t="shared" si="16"/>
        <v>7700</v>
      </c>
      <c r="J36" s="122">
        <f t="shared" si="16"/>
        <v>242</v>
      </c>
      <c r="K36" s="122">
        <f t="shared" si="16"/>
        <v>8690</v>
      </c>
      <c r="L36" s="122">
        <f t="shared" si="16"/>
        <v>280</v>
      </c>
      <c r="M36" s="65" t="s">
        <v>116</v>
      </c>
      <c r="N36" s="2"/>
    </row>
    <row r="37" spans="1:14" ht="24.9" customHeight="1">
      <c r="A37" s="367"/>
      <c r="B37" s="387"/>
      <c r="C37" s="123">
        <f>C25+C33+C29</f>
        <v>20748</v>
      </c>
      <c r="D37" s="123">
        <f aca="true" t="shared" si="17" ref="D37:L37">D25+D33+D29</f>
        <v>290</v>
      </c>
      <c r="E37" s="123">
        <f t="shared" si="17"/>
        <v>20250</v>
      </c>
      <c r="F37" s="123">
        <f t="shared" si="17"/>
        <v>329</v>
      </c>
      <c r="G37" s="123">
        <f t="shared" si="17"/>
        <v>139994.5</v>
      </c>
      <c r="H37" s="123">
        <f t="shared" si="17"/>
        <v>504</v>
      </c>
      <c r="I37" s="123">
        <f t="shared" si="17"/>
        <v>152016</v>
      </c>
      <c r="J37" s="123">
        <f t="shared" si="17"/>
        <v>586</v>
      </c>
      <c r="K37" s="123">
        <f t="shared" si="17"/>
        <v>39834</v>
      </c>
      <c r="L37" s="123">
        <f t="shared" si="17"/>
        <v>451</v>
      </c>
      <c r="M37" s="119" t="s">
        <v>165</v>
      </c>
      <c r="N37" s="106"/>
    </row>
    <row r="38" spans="1:14" ht="24.9" customHeight="1">
      <c r="A38" s="367"/>
      <c r="B38" s="396" t="s">
        <v>169</v>
      </c>
      <c r="C38" s="104">
        <v>970</v>
      </c>
      <c r="D38" s="104">
        <v>46</v>
      </c>
      <c r="E38" s="104"/>
      <c r="F38" s="104"/>
      <c r="G38" s="104">
        <v>420</v>
      </c>
      <c r="H38" s="104">
        <v>14</v>
      </c>
      <c r="I38" s="104"/>
      <c r="J38" s="104"/>
      <c r="K38" s="104"/>
      <c r="L38" s="104"/>
      <c r="M38" s="65" t="s">
        <v>114</v>
      </c>
      <c r="N38" s="2"/>
    </row>
    <row r="39" spans="1:14" ht="24.9" customHeight="1">
      <c r="A39" s="367"/>
      <c r="B39" s="396"/>
      <c r="C39" s="104">
        <v>420</v>
      </c>
      <c r="D39" s="104">
        <v>18</v>
      </c>
      <c r="E39" s="104"/>
      <c r="F39" s="104"/>
      <c r="G39" s="104">
        <v>120</v>
      </c>
      <c r="H39" s="104">
        <v>4</v>
      </c>
      <c r="I39" s="104"/>
      <c r="J39" s="104"/>
      <c r="K39" s="104"/>
      <c r="L39" s="104"/>
      <c r="M39" s="65" t="s">
        <v>115</v>
      </c>
      <c r="N39" s="2"/>
    </row>
    <row r="40" spans="1:14" ht="24.9" customHeight="1">
      <c r="A40" s="367"/>
      <c r="B40" s="396"/>
      <c r="C40" s="104">
        <v>1650</v>
      </c>
      <c r="D40" s="104">
        <v>84</v>
      </c>
      <c r="E40" s="104"/>
      <c r="F40" s="104"/>
      <c r="G40" s="104">
        <v>660</v>
      </c>
      <c r="H40" s="104">
        <v>22</v>
      </c>
      <c r="I40" s="104"/>
      <c r="J40" s="104"/>
      <c r="K40" s="104"/>
      <c r="L40" s="104"/>
      <c r="M40" s="65" t="s">
        <v>116</v>
      </c>
      <c r="N40" s="2"/>
    </row>
    <row r="41" spans="1:14" ht="24.9" customHeight="1">
      <c r="A41" s="367"/>
      <c r="B41" s="396"/>
      <c r="C41" s="110">
        <f>SUM(C38:C40)</f>
        <v>3040</v>
      </c>
      <c r="D41" s="110">
        <f aca="true" t="shared" si="18" ref="D41:L41">SUM(D38:D40)</f>
        <v>148</v>
      </c>
      <c r="E41" s="110">
        <f t="shared" si="18"/>
        <v>0</v>
      </c>
      <c r="F41" s="110">
        <f t="shared" si="18"/>
        <v>0</v>
      </c>
      <c r="G41" s="110">
        <f t="shared" si="18"/>
        <v>1200</v>
      </c>
      <c r="H41" s="110">
        <f t="shared" si="18"/>
        <v>40</v>
      </c>
      <c r="I41" s="110">
        <f t="shared" si="18"/>
        <v>0</v>
      </c>
      <c r="J41" s="110">
        <f t="shared" si="18"/>
        <v>0</v>
      </c>
      <c r="K41" s="110">
        <f t="shared" si="18"/>
        <v>0</v>
      </c>
      <c r="L41" s="110">
        <f t="shared" si="18"/>
        <v>0</v>
      </c>
      <c r="M41" s="111" t="s">
        <v>165</v>
      </c>
      <c r="N41" s="109"/>
    </row>
    <row r="42" spans="1:14" ht="24.9" customHeight="1">
      <c r="A42" s="367"/>
      <c r="B42" s="396" t="s">
        <v>171</v>
      </c>
      <c r="C42" s="124"/>
      <c r="D42" s="112"/>
      <c r="E42" s="124"/>
      <c r="F42" s="112"/>
      <c r="G42" s="125">
        <v>870</v>
      </c>
      <c r="H42" s="112">
        <v>29</v>
      </c>
      <c r="I42" s="125">
        <v>1350</v>
      </c>
      <c r="J42" s="112">
        <v>45</v>
      </c>
      <c r="K42" s="125"/>
      <c r="L42" s="112"/>
      <c r="M42" s="111" t="s">
        <v>114</v>
      </c>
      <c r="N42" s="109"/>
    </row>
    <row r="43" spans="1:14" ht="24.9" customHeight="1">
      <c r="A43" s="367"/>
      <c r="B43" s="396"/>
      <c r="C43" s="124"/>
      <c r="D43" s="112"/>
      <c r="E43" s="124"/>
      <c r="F43" s="112"/>
      <c r="G43" s="125">
        <f>30*4</f>
        <v>120</v>
      </c>
      <c r="H43" s="112">
        <v>4</v>
      </c>
      <c r="I43" s="125">
        <v>90</v>
      </c>
      <c r="J43" s="112">
        <v>3</v>
      </c>
      <c r="K43" s="125"/>
      <c r="L43" s="112"/>
      <c r="M43" s="111" t="s">
        <v>115</v>
      </c>
      <c r="N43" s="109"/>
    </row>
    <row r="44" spans="1:14" ht="24.9" customHeight="1">
      <c r="A44" s="367"/>
      <c r="B44" s="396"/>
      <c r="C44" s="124"/>
      <c r="D44" s="112"/>
      <c r="E44" s="124"/>
      <c r="F44" s="112"/>
      <c r="G44" s="125">
        <v>990</v>
      </c>
      <c r="H44" s="112">
        <f>G44/30</f>
        <v>33</v>
      </c>
      <c r="I44" s="125">
        <f>1290+270</f>
        <v>1560</v>
      </c>
      <c r="J44" s="112">
        <f>43+9</f>
        <v>52</v>
      </c>
      <c r="K44" s="125"/>
      <c r="L44" s="112"/>
      <c r="M44" s="111" t="s">
        <v>116</v>
      </c>
      <c r="N44" s="109"/>
    </row>
    <row r="45" spans="1:14" ht="24.9" customHeight="1">
      <c r="A45" s="367"/>
      <c r="B45" s="396"/>
      <c r="C45" s="125">
        <f aca="true" t="shared" si="19" ref="C45:H45">SUM(C42:C44)</f>
        <v>0</v>
      </c>
      <c r="D45" s="125">
        <f t="shared" si="19"/>
        <v>0</v>
      </c>
      <c r="E45" s="125">
        <f t="shared" si="19"/>
        <v>0</v>
      </c>
      <c r="F45" s="125">
        <f t="shared" si="19"/>
        <v>0</v>
      </c>
      <c r="G45" s="125">
        <f t="shared" si="19"/>
        <v>1980</v>
      </c>
      <c r="H45" s="125">
        <f t="shared" si="19"/>
        <v>66</v>
      </c>
      <c r="I45" s="125">
        <f>SUM(I42:I44)</f>
        <v>3000</v>
      </c>
      <c r="J45" s="125">
        <f aca="true" t="shared" si="20" ref="J45:L45">SUM(J42:J44)</f>
        <v>100</v>
      </c>
      <c r="K45" s="125">
        <f t="shared" si="20"/>
        <v>0</v>
      </c>
      <c r="L45" s="125">
        <f t="shared" si="20"/>
        <v>0</v>
      </c>
      <c r="M45" s="111" t="s">
        <v>165</v>
      </c>
      <c r="N45" s="109"/>
    </row>
    <row r="46" spans="1:14" ht="24.9" customHeight="1">
      <c r="A46" s="367"/>
      <c r="B46" s="387" t="s">
        <v>172</v>
      </c>
      <c r="C46" s="122">
        <f>C38+C42</f>
        <v>970</v>
      </c>
      <c r="D46" s="122">
        <f aca="true" t="shared" si="21" ref="D46:L46">D38+D42</f>
        <v>46</v>
      </c>
      <c r="E46" s="122">
        <f t="shared" si="21"/>
        <v>0</v>
      </c>
      <c r="F46" s="122">
        <f t="shared" si="21"/>
        <v>0</v>
      </c>
      <c r="G46" s="122">
        <f t="shared" si="21"/>
        <v>1290</v>
      </c>
      <c r="H46" s="122">
        <f t="shared" si="21"/>
        <v>43</v>
      </c>
      <c r="I46" s="122">
        <f t="shared" si="21"/>
        <v>1350</v>
      </c>
      <c r="J46" s="122">
        <f t="shared" si="21"/>
        <v>45</v>
      </c>
      <c r="K46" s="122">
        <f t="shared" si="21"/>
        <v>0</v>
      </c>
      <c r="L46" s="122">
        <f t="shared" si="21"/>
        <v>0</v>
      </c>
      <c r="M46" s="65" t="s">
        <v>114</v>
      </c>
      <c r="N46" s="2"/>
    </row>
    <row r="47" spans="1:14" ht="24.9" customHeight="1">
      <c r="A47" s="367"/>
      <c r="B47" s="387"/>
      <c r="C47" s="122">
        <f>C39+C43</f>
        <v>420</v>
      </c>
      <c r="D47" s="122">
        <f aca="true" t="shared" si="22" ref="D47:L47">D39+D43</f>
        <v>18</v>
      </c>
      <c r="E47" s="122">
        <f t="shared" si="22"/>
        <v>0</v>
      </c>
      <c r="F47" s="122">
        <f t="shared" si="22"/>
        <v>0</v>
      </c>
      <c r="G47" s="122">
        <f t="shared" si="22"/>
        <v>240</v>
      </c>
      <c r="H47" s="122">
        <f t="shared" si="22"/>
        <v>8</v>
      </c>
      <c r="I47" s="122">
        <f t="shared" si="22"/>
        <v>90</v>
      </c>
      <c r="J47" s="122">
        <f t="shared" si="22"/>
        <v>3</v>
      </c>
      <c r="K47" s="122">
        <f t="shared" si="22"/>
        <v>0</v>
      </c>
      <c r="L47" s="122">
        <f t="shared" si="22"/>
        <v>0</v>
      </c>
      <c r="M47" s="65" t="s">
        <v>115</v>
      </c>
      <c r="N47" s="2"/>
    </row>
    <row r="48" spans="1:14" ht="24.9" customHeight="1">
      <c r="A48" s="367"/>
      <c r="B48" s="387"/>
      <c r="C48" s="122">
        <f>C40+C44</f>
        <v>1650</v>
      </c>
      <c r="D48" s="122">
        <f aca="true" t="shared" si="23" ref="D48:L48">D40+D44</f>
        <v>84</v>
      </c>
      <c r="E48" s="122">
        <f t="shared" si="23"/>
        <v>0</v>
      </c>
      <c r="F48" s="122">
        <f t="shared" si="23"/>
        <v>0</v>
      </c>
      <c r="G48" s="122">
        <f t="shared" si="23"/>
        <v>1650</v>
      </c>
      <c r="H48" s="122">
        <f t="shared" si="23"/>
        <v>55</v>
      </c>
      <c r="I48" s="122">
        <f t="shared" si="23"/>
        <v>1560</v>
      </c>
      <c r="J48" s="122">
        <f t="shared" si="23"/>
        <v>52</v>
      </c>
      <c r="K48" s="122">
        <f t="shared" si="23"/>
        <v>0</v>
      </c>
      <c r="L48" s="122">
        <f t="shared" si="23"/>
        <v>0</v>
      </c>
      <c r="M48" s="65" t="s">
        <v>116</v>
      </c>
      <c r="N48" s="2"/>
    </row>
    <row r="49" spans="1:14" ht="24.9" customHeight="1">
      <c r="A49" s="367"/>
      <c r="B49" s="387"/>
      <c r="C49" s="123">
        <f>C41+C45</f>
        <v>3040</v>
      </c>
      <c r="D49" s="123">
        <f aca="true" t="shared" si="24" ref="D49:L49">D41+D45</f>
        <v>148</v>
      </c>
      <c r="E49" s="123">
        <f t="shared" si="24"/>
        <v>0</v>
      </c>
      <c r="F49" s="123">
        <f t="shared" si="24"/>
        <v>0</v>
      </c>
      <c r="G49" s="123">
        <f t="shared" si="24"/>
        <v>3180</v>
      </c>
      <c r="H49" s="123">
        <f t="shared" si="24"/>
        <v>106</v>
      </c>
      <c r="I49" s="123">
        <f t="shared" si="24"/>
        <v>3000</v>
      </c>
      <c r="J49" s="123">
        <f t="shared" si="24"/>
        <v>100</v>
      </c>
      <c r="K49" s="123">
        <f t="shared" si="24"/>
        <v>0</v>
      </c>
      <c r="L49" s="123">
        <f t="shared" si="24"/>
        <v>0</v>
      </c>
      <c r="M49" s="119" t="s">
        <v>165</v>
      </c>
      <c r="N49" s="106"/>
    </row>
    <row r="50" spans="1:14" ht="24.9" customHeight="1">
      <c r="A50" s="367"/>
      <c r="B50" s="101" t="s">
        <v>29</v>
      </c>
      <c r="C50" s="101"/>
      <c r="D50" s="3"/>
      <c r="E50" s="101"/>
      <c r="F50" s="3"/>
      <c r="G50" s="22"/>
      <c r="H50" s="3"/>
      <c r="I50" s="22"/>
      <c r="J50" s="3"/>
      <c r="K50" s="22"/>
      <c r="L50" s="3"/>
      <c r="M50" s="121"/>
      <c r="N50" s="2"/>
    </row>
    <row r="51" spans="1:14" ht="24.9" customHeight="1">
      <c r="A51" s="367"/>
      <c r="B51" s="101" t="s">
        <v>28</v>
      </c>
      <c r="C51" s="101"/>
      <c r="D51" s="3"/>
      <c r="E51" s="101"/>
      <c r="F51" s="3"/>
      <c r="G51" s="22"/>
      <c r="H51" s="3"/>
      <c r="I51" s="22"/>
      <c r="J51" s="3"/>
      <c r="K51" s="22"/>
      <c r="L51" s="3"/>
      <c r="M51" s="121"/>
      <c r="N51" s="2"/>
    </row>
    <row r="52" spans="1:14" ht="24.9" customHeight="1">
      <c r="A52" s="367"/>
      <c r="B52" s="101" t="s">
        <v>27</v>
      </c>
      <c r="C52" s="101"/>
      <c r="D52" s="3"/>
      <c r="E52" s="101"/>
      <c r="F52" s="3"/>
      <c r="G52" s="22"/>
      <c r="H52" s="3"/>
      <c r="I52" s="22"/>
      <c r="J52" s="3"/>
      <c r="K52" s="22"/>
      <c r="L52" s="3"/>
      <c r="M52" s="121"/>
      <c r="N52" s="2"/>
    </row>
    <row r="53" spans="1:14" ht="24.9" customHeight="1">
      <c r="A53" s="367"/>
      <c r="B53" s="387" t="s">
        <v>170</v>
      </c>
      <c r="C53" s="103">
        <v>500</v>
      </c>
      <c r="D53" s="103">
        <v>5</v>
      </c>
      <c r="E53" s="103">
        <v>400</v>
      </c>
      <c r="F53" s="103">
        <v>4</v>
      </c>
      <c r="G53" s="82">
        <v>400</v>
      </c>
      <c r="H53" s="103">
        <v>4</v>
      </c>
      <c r="I53" s="82">
        <v>400</v>
      </c>
      <c r="J53" s="103">
        <v>4</v>
      </c>
      <c r="K53" s="82">
        <v>200</v>
      </c>
      <c r="L53" s="103">
        <v>2</v>
      </c>
      <c r="M53" s="65" t="s">
        <v>114</v>
      </c>
      <c r="N53" s="2"/>
    </row>
    <row r="54" spans="1:14" ht="24.9" customHeight="1">
      <c r="A54" s="367"/>
      <c r="B54" s="387"/>
      <c r="C54" s="103">
        <v>0</v>
      </c>
      <c r="D54" s="103">
        <v>0</v>
      </c>
      <c r="E54" s="103">
        <v>0</v>
      </c>
      <c r="F54" s="103">
        <v>0</v>
      </c>
      <c r="G54" s="82">
        <v>0</v>
      </c>
      <c r="H54" s="103">
        <v>0</v>
      </c>
      <c r="I54" s="82">
        <v>0</v>
      </c>
      <c r="J54" s="103">
        <v>0</v>
      </c>
      <c r="K54" s="82">
        <v>100</v>
      </c>
      <c r="L54" s="103">
        <v>1</v>
      </c>
      <c r="M54" s="65" t="s">
        <v>115</v>
      </c>
      <c r="N54" s="2"/>
    </row>
    <row r="55" spans="1:14" ht="24.9" customHeight="1">
      <c r="A55" s="367"/>
      <c r="B55" s="387"/>
      <c r="C55" s="103">
        <v>100</v>
      </c>
      <c r="D55" s="103">
        <v>1</v>
      </c>
      <c r="E55" s="103">
        <v>100</v>
      </c>
      <c r="F55" s="103">
        <v>1</v>
      </c>
      <c r="G55" s="82">
        <v>200</v>
      </c>
      <c r="H55" s="103">
        <v>2</v>
      </c>
      <c r="I55" s="82">
        <v>0</v>
      </c>
      <c r="J55" s="103">
        <v>0</v>
      </c>
      <c r="K55" s="82">
        <v>100</v>
      </c>
      <c r="L55" s="103">
        <v>1</v>
      </c>
      <c r="M55" s="65" t="s">
        <v>116</v>
      </c>
      <c r="N55" s="2"/>
    </row>
    <row r="56" spans="1:14" ht="24.9" customHeight="1">
      <c r="A56" s="367"/>
      <c r="B56" s="387"/>
      <c r="C56" s="126">
        <f>SUM(C53:C55)</f>
        <v>600</v>
      </c>
      <c r="D56" s="126">
        <f aca="true" t="shared" si="25" ref="D56:L56">SUM(D53:D55)</f>
        <v>6</v>
      </c>
      <c r="E56" s="126">
        <f t="shared" si="25"/>
        <v>500</v>
      </c>
      <c r="F56" s="126">
        <f t="shared" si="25"/>
        <v>5</v>
      </c>
      <c r="G56" s="126">
        <f t="shared" si="25"/>
        <v>600</v>
      </c>
      <c r="H56" s="126">
        <f t="shared" si="25"/>
        <v>6</v>
      </c>
      <c r="I56" s="126">
        <f t="shared" si="25"/>
        <v>400</v>
      </c>
      <c r="J56" s="126">
        <f t="shared" si="25"/>
        <v>4</v>
      </c>
      <c r="K56" s="126">
        <f t="shared" si="25"/>
        <v>400</v>
      </c>
      <c r="L56" s="126">
        <f t="shared" si="25"/>
        <v>4</v>
      </c>
      <c r="M56" s="119" t="s">
        <v>165</v>
      </c>
      <c r="N56" s="113"/>
    </row>
    <row r="57" spans="1:14" s="107" customFormat="1" ht="24.9" customHeight="1">
      <c r="A57" s="381" t="s">
        <v>36</v>
      </c>
      <c r="B57" s="382"/>
      <c r="C57" s="127">
        <f>C6+C12+C18+C34+C46+C53</f>
        <v>96324.3</v>
      </c>
      <c r="D57" s="127">
        <f aca="true" t="shared" si="26" ref="D57:L57">D6+D12+D18+D34+D46+D53</f>
        <v>289</v>
      </c>
      <c r="E57" s="127">
        <f t="shared" si="26"/>
        <v>111357</v>
      </c>
      <c r="F57" s="127">
        <f t="shared" si="26"/>
        <v>288</v>
      </c>
      <c r="G57" s="127">
        <f t="shared" si="26"/>
        <v>112870.6</v>
      </c>
      <c r="H57" s="127">
        <f t="shared" si="26"/>
        <v>331</v>
      </c>
      <c r="I57" s="127">
        <f t="shared" si="26"/>
        <v>127804</v>
      </c>
      <c r="J57" s="127">
        <f t="shared" si="26"/>
        <v>377</v>
      </c>
      <c r="K57" s="127">
        <f t="shared" si="26"/>
        <v>134332.59999999998</v>
      </c>
      <c r="L57" s="127">
        <f t="shared" si="26"/>
        <v>336</v>
      </c>
      <c r="M57" s="65" t="s">
        <v>112</v>
      </c>
      <c r="N57" s="128"/>
    </row>
    <row r="58" spans="1:14" s="107" customFormat="1" ht="24.9" customHeight="1">
      <c r="A58" s="381"/>
      <c r="B58" s="382"/>
      <c r="C58" s="127">
        <f>C7+C13+C19+C35+C47+C54</f>
        <v>17688.4</v>
      </c>
      <c r="D58" s="127">
        <f aca="true" t="shared" si="27" ref="D58:L58">D7+D13+D19+D35+D47+D54</f>
        <v>84</v>
      </c>
      <c r="E58" s="127">
        <f t="shared" si="27"/>
        <v>19959.7</v>
      </c>
      <c r="F58" s="127">
        <f t="shared" si="27"/>
        <v>72</v>
      </c>
      <c r="G58" s="127">
        <f t="shared" si="27"/>
        <v>16909</v>
      </c>
      <c r="H58" s="127">
        <f t="shared" si="27"/>
        <v>69</v>
      </c>
      <c r="I58" s="127">
        <f t="shared" si="27"/>
        <v>17294</v>
      </c>
      <c r="J58" s="127">
        <f t="shared" si="27"/>
        <v>66</v>
      </c>
      <c r="K58" s="127">
        <f t="shared" si="27"/>
        <v>16707.7</v>
      </c>
      <c r="L58" s="127">
        <f t="shared" si="27"/>
        <v>65</v>
      </c>
      <c r="M58" s="65" t="s">
        <v>115</v>
      </c>
      <c r="N58" s="128"/>
    </row>
    <row r="59" spans="1:14" s="107" customFormat="1" ht="24.9" customHeight="1">
      <c r="A59" s="381"/>
      <c r="B59" s="382"/>
      <c r="C59" s="127">
        <f>C8+C14+C20+C36+C48+C55</f>
        <v>20509</v>
      </c>
      <c r="D59" s="127">
        <f aca="true" t="shared" si="28" ref="D59:L59">D8+D14+D20+D36+D48+D55</f>
        <v>288</v>
      </c>
      <c r="E59" s="127">
        <f t="shared" si="28"/>
        <v>29345</v>
      </c>
      <c r="F59" s="127">
        <f t="shared" si="28"/>
        <v>292</v>
      </c>
      <c r="G59" s="127">
        <f t="shared" si="28"/>
        <v>36734</v>
      </c>
      <c r="H59" s="127">
        <f t="shared" si="28"/>
        <v>392</v>
      </c>
      <c r="I59" s="127">
        <f t="shared" si="28"/>
        <v>54362</v>
      </c>
      <c r="J59" s="127">
        <f t="shared" si="28"/>
        <v>518</v>
      </c>
      <c r="K59" s="127">
        <f t="shared" si="28"/>
        <v>67565.5</v>
      </c>
      <c r="L59" s="127">
        <f t="shared" si="28"/>
        <v>528</v>
      </c>
      <c r="M59" s="65" t="s">
        <v>116</v>
      </c>
      <c r="N59" s="128"/>
    </row>
    <row r="60" spans="1:14" s="107" customFormat="1" ht="24.9" customHeight="1">
      <c r="A60" s="381"/>
      <c r="B60" s="382"/>
      <c r="C60" s="129">
        <f>C9+C15+C21+C37+C49+C56</f>
        <v>134521.7</v>
      </c>
      <c r="D60" s="129">
        <f aca="true" t="shared" si="29" ref="D60:L60">D9+D15+D21+D37+D49+D56</f>
        <v>661</v>
      </c>
      <c r="E60" s="129">
        <f t="shared" si="29"/>
        <v>160661.7</v>
      </c>
      <c r="F60" s="129">
        <f t="shared" si="29"/>
        <v>652</v>
      </c>
      <c r="G60" s="129">
        <f t="shared" si="29"/>
        <v>280731.1</v>
      </c>
      <c r="H60" s="129">
        <f t="shared" si="29"/>
        <v>949</v>
      </c>
      <c r="I60" s="129">
        <f t="shared" si="29"/>
        <v>313672</v>
      </c>
      <c r="J60" s="129">
        <f t="shared" si="29"/>
        <v>1130</v>
      </c>
      <c r="K60" s="129">
        <f t="shared" si="29"/>
        <v>218605.8</v>
      </c>
      <c r="L60" s="129">
        <f t="shared" si="29"/>
        <v>929</v>
      </c>
      <c r="M60" s="130" t="s">
        <v>0</v>
      </c>
      <c r="N60" s="105"/>
    </row>
    <row r="61" spans="1:14" ht="24.9" customHeight="1">
      <c r="A61" s="367" t="s">
        <v>35</v>
      </c>
      <c r="B61" s="101" t="s">
        <v>34</v>
      </c>
      <c r="C61" s="101"/>
      <c r="D61" s="3"/>
      <c r="E61" s="101"/>
      <c r="F61" s="3"/>
      <c r="G61" s="23"/>
      <c r="H61" s="3"/>
      <c r="I61" s="23"/>
      <c r="J61" s="3"/>
      <c r="K61" s="23"/>
      <c r="L61" s="3"/>
      <c r="M61" s="121"/>
      <c r="N61" s="2"/>
    </row>
    <row r="62" spans="1:14" ht="24.9" customHeight="1">
      <c r="A62" s="367"/>
      <c r="B62" s="101" t="s">
        <v>33</v>
      </c>
      <c r="C62" s="101"/>
      <c r="D62" s="3"/>
      <c r="E62" s="101"/>
      <c r="F62" s="3"/>
      <c r="G62" s="23"/>
      <c r="H62" s="3"/>
      <c r="I62" s="23"/>
      <c r="J62" s="3"/>
      <c r="K62" s="23"/>
      <c r="L62" s="3"/>
      <c r="M62" s="121"/>
      <c r="N62" s="2"/>
    </row>
    <row r="63" spans="1:14" ht="24.9" customHeight="1">
      <c r="A63" s="367"/>
      <c r="B63" s="387" t="s">
        <v>164</v>
      </c>
      <c r="C63" s="104">
        <v>19000</v>
      </c>
      <c r="D63" s="104">
        <v>100</v>
      </c>
      <c r="E63" s="104">
        <v>28458</v>
      </c>
      <c r="F63" s="104">
        <v>102</v>
      </c>
      <c r="G63" s="104">
        <v>29574</v>
      </c>
      <c r="H63" s="104">
        <v>106</v>
      </c>
      <c r="I63" s="104">
        <v>33894</v>
      </c>
      <c r="J63" s="104">
        <v>126</v>
      </c>
      <c r="K63" s="104">
        <v>29360</v>
      </c>
      <c r="L63" s="104">
        <v>123</v>
      </c>
      <c r="M63" s="65" t="s">
        <v>114</v>
      </c>
      <c r="N63" s="2"/>
    </row>
    <row r="64" spans="1:14" ht="24.9" customHeight="1">
      <c r="A64" s="367"/>
      <c r="B64" s="395"/>
      <c r="C64" s="104">
        <v>4750</v>
      </c>
      <c r="D64" s="104">
        <v>25</v>
      </c>
      <c r="E64" s="104">
        <v>6975</v>
      </c>
      <c r="F64" s="104">
        <v>25</v>
      </c>
      <c r="G64" s="104">
        <v>6138</v>
      </c>
      <c r="H64" s="104">
        <v>22</v>
      </c>
      <c r="I64" s="104">
        <v>6187</v>
      </c>
      <c r="J64" s="104">
        <v>23</v>
      </c>
      <c r="K64" s="104">
        <v>5490</v>
      </c>
      <c r="L64" s="104">
        <v>23</v>
      </c>
      <c r="M64" s="65" t="s">
        <v>115</v>
      </c>
      <c r="N64" s="2"/>
    </row>
    <row r="65" spans="1:14" ht="24.9" customHeight="1">
      <c r="A65" s="367"/>
      <c r="B65" s="395"/>
      <c r="C65" s="104">
        <v>5700</v>
      </c>
      <c r="D65" s="104">
        <v>30</v>
      </c>
      <c r="E65" s="104">
        <v>18135</v>
      </c>
      <c r="F65" s="104">
        <v>65</v>
      </c>
      <c r="G65" s="104">
        <v>27342</v>
      </c>
      <c r="H65" s="104">
        <v>98</v>
      </c>
      <c r="I65" s="104">
        <v>36046</v>
      </c>
      <c r="J65" s="104">
        <v>134</v>
      </c>
      <c r="K65" s="104">
        <v>34373</v>
      </c>
      <c r="L65" s="104">
        <v>144</v>
      </c>
      <c r="M65" s="65" t="s">
        <v>116</v>
      </c>
      <c r="N65" s="2"/>
    </row>
    <row r="66" spans="1:14" ht="24.9" customHeight="1">
      <c r="A66" s="367"/>
      <c r="B66" s="395"/>
      <c r="C66" s="115">
        <f>SUM(C63:C65)</f>
        <v>29450</v>
      </c>
      <c r="D66" s="115">
        <f aca="true" t="shared" si="30" ref="D66:L66">SUM(D63:D65)</f>
        <v>155</v>
      </c>
      <c r="E66" s="115">
        <f t="shared" si="30"/>
        <v>53568</v>
      </c>
      <c r="F66" s="115">
        <f t="shared" si="30"/>
        <v>192</v>
      </c>
      <c r="G66" s="115">
        <f t="shared" si="30"/>
        <v>63054</v>
      </c>
      <c r="H66" s="115">
        <f t="shared" si="30"/>
        <v>226</v>
      </c>
      <c r="I66" s="115">
        <f t="shared" si="30"/>
        <v>76127</v>
      </c>
      <c r="J66" s="115">
        <f t="shared" si="30"/>
        <v>283</v>
      </c>
      <c r="K66" s="115">
        <f t="shared" si="30"/>
        <v>69223</v>
      </c>
      <c r="L66" s="115">
        <f t="shared" si="30"/>
        <v>290</v>
      </c>
      <c r="M66" s="119" t="s">
        <v>165</v>
      </c>
      <c r="N66" s="106"/>
    </row>
    <row r="67" spans="1:14" ht="24.9" customHeight="1">
      <c r="A67" s="367"/>
      <c r="B67" s="101" t="s">
        <v>32</v>
      </c>
      <c r="C67" s="101"/>
      <c r="D67" s="3"/>
      <c r="E67" s="101"/>
      <c r="F67" s="3"/>
      <c r="G67" s="23"/>
      <c r="H67" s="3"/>
      <c r="I67" s="23"/>
      <c r="J67" s="3"/>
      <c r="K67" s="23"/>
      <c r="L67" s="3"/>
      <c r="M67" s="121"/>
      <c r="N67" s="2"/>
    </row>
    <row r="68" spans="1:14" ht="24.9" customHeight="1">
      <c r="A68" s="367"/>
      <c r="B68" s="101" t="s">
        <v>31</v>
      </c>
      <c r="C68" s="101"/>
      <c r="D68" s="3"/>
      <c r="E68" s="101"/>
      <c r="F68" s="3"/>
      <c r="G68" s="23"/>
      <c r="H68" s="3"/>
      <c r="I68" s="23"/>
      <c r="J68" s="3"/>
      <c r="K68" s="23"/>
      <c r="L68" s="3"/>
      <c r="M68" s="121"/>
      <c r="N68" s="2"/>
    </row>
    <row r="69" spans="1:14" ht="24.9" customHeight="1">
      <c r="A69" s="367"/>
      <c r="B69" s="101" t="s">
        <v>30</v>
      </c>
      <c r="C69" s="101"/>
      <c r="D69" s="3"/>
      <c r="E69" s="101"/>
      <c r="F69" s="3"/>
      <c r="G69" s="23"/>
      <c r="H69" s="3"/>
      <c r="I69" s="23"/>
      <c r="J69" s="3"/>
      <c r="K69" s="23"/>
      <c r="L69" s="3"/>
      <c r="M69" s="121"/>
      <c r="N69" s="2"/>
    </row>
    <row r="70" spans="1:14" ht="24.9" customHeight="1">
      <c r="A70" s="367"/>
      <c r="B70" s="387" t="s">
        <v>173</v>
      </c>
      <c r="C70" s="104">
        <v>10390</v>
      </c>
      <c r="D70" s="104">
        <v>104</v>
      </c>
      <c r="E70" s="104">
        <f>F70*10</f>
        <v>1070</v>
      </c>
      <c r="F70" s="104">
        <v>107</v>
      </c>
      <c r="G70" s="104">
        <f>23.5*H70</f>
        <v>2608.5</v>
      </c>
      <c r="H70" s="104">
        <v>111</v>
      </c>
      <c r="I70" s="104">
        <f>26.4*J70</f>
        <v>3115.2</v>
      </c>
      <c r="J70" s="104">
        <v>118</v>
      </c>
      <c r="K70" s="104">
        <f>14.3*L70</f>
        <v>1773.2</v>
      </c>
      <c r="L70" s="104">
        <v>124</v>
      </c>
      <c r="M70" s="65" t="s">
        <v>112</v>
      </c>
      <c r="N70" s="2"/>
    </row>
    <row r="71" spans="1:14" ht="24.9" customHeight="1">
      <c r="A71" s="367"/>
      <c r="B71" s="387"/>
      <c r="C71" s="104">
        <v>2797</v>
      </c>
      <c r="D71" s="104">
        <v>28</v>
      </c>
      <c r="E71" s="104">
        <f aca="true" t="shared" si="31" ref="E71:E72">F71*10</f>
        <v>270</v>
      </c>
      <c r="F71" s="104">
        <v>27</v>
      </c>
      <c r="G71" s="104">
        <f aca="true" t="shared" si="32" ref="G71:G72">23.5*H71</f>
        <v>564</v>
      </c>
      <c r="H71" s="104">
        <v>24</v>
      </c>
      <c r="I71" s="104">
        <f aca="true" t="shared" si="33" ref="I71:I72">26.4*J71</f>
        <v>633.5999999999999</v>
      </c>
      <c r="J71" s="104">
        <v>24</v>
      </c>
      <c r="K71" s="104">
        <f aca="true" t="shared" si="34" ref="K71:K72">14.3*L71</f>
        <v>343.20000000000005</v>
      </c>
      <c r="L71" s="104">
        <v>24</v>
      </c>
      <c r="M71" s="65" t="s">
        <v>115</v>
      </c>
      <c r="N71" s="2"/>
    </row>
    <row r="72" spans="1:14" ht="24.9" customHeight="1">
      <c r="A72" s="367"/>
      <c r="B72" s="387"/>
      <c r="C72" s="104">
        <v>15584</v>
      </c>
      <c r="D72" s="104">
        <v>156</v>
      </c>
      <c r="E72" s="104">
        <f t="shared" si="31"/>
        <v>1990</v>
      </c>
      <c r="F72" s="104">
        <f>333-F70-F71</f>
        <v>199</v>
      </c>
      <c r="G72" s="104">
        <f t="shared" si="32"/>
        <v>4935</v>
      </c>
      <c r="H72" s="104">
        <f>345-H70-H71</f>
        <v>210</v>
      </c>
      <c r="I72" s="104">
        <f t="shared" si="33"/>
        <v>6916.799999999999</v>
      </c>
      <c r="J72" s="104">
        <f>404-J70-J71</f>
        <v>262</v>
      </c>
      <c r="K72" s="104">
        <f t="shared" si="34"/>
        <v>3975.4</v>
      </c>
      <c r="L72" s="104">
        <f>426-L70-L71</f>
        <v>278</v>
      </c>
      <c r="M72" s="65" t="s">
        <v>116</v>
      </c>
      <c r="N72" s="2"/>
    </row>
    <row r="73" spans="1:14" ht="24.9" customHeight="1">
      <c r="A73" s="367"/>
      <c r="B73" s="387"/>
      <c r="C73" s="115">
        <f>SUM(C70:C72)</f>
        <v>28771</v>
      </c>
      <c r="D73" s="115">
        <f aca="true" t="shared" si="35" ref="D73:K73">SUM(D70:D72)</f>
        <v>288</v>
      </c>
      <c r="E73" s="115">
        <f t="shared" si="35"/>
        <v>3330</v>
      </c>
      <c r="F73" s="115">
        <f t="shared" si="35"/>
        <v>333</v>
      </c>
      <c r="G73" s="115">
        <f t="shared" si="35"/>
        <v>8107.5</v>
      </c>
      <c r="H73" s="115">
        <f t="shared" si="35"/>
        <v>345</v>
      </c>
      <c r="I73" s="115">
        <f t="shared" si="35"/>
        <v>10665.599999999999</v>
      </c>
      <c r="J73" s="115">
        <f t="shared" si="35"/>
        <v>404</v>
      </c>
      <c r="K73" s="115">
        <f t="shared" si="35"/>
        <v>6091.8</v>
      </c>
      <c r="L73" s="115">
        <f>SUM(L70:L72)</f>
        <v>426</v>
      </c>
      <c r="M73" s="119" t="s">
        <v>0</v>
      </c>
      <c r="N73" s="106"/>
    </row>
    <row r="74" spans="1:14" ht="24.9" customHeight="1">
      <c r="A74" s="367"/>
      <c r="B74" s="387" t="s">
        <v>174</v>
      </c>
      <c r="C74" s="3"/>
      <c r="D74" s="104"/>
      <c r="E74" s="131"/>
      <c r="F74" s="104"/>
      <c r="G74" s="131">
        <f>(6000/$H$77)*H74</f>
        <v>1930.4347826086955</v>
      </c>
      <c r="H74" s="104">
        <v>111</v>
      </c>
      <c r="I74" s="132">
        <v>1483</v>
      </c>
      <c r="J74" s="104">
        <v>75</v>
      </c>
      <c r="K74" s="132">
        <f>1160+1600</f>
        <v>2760</v>
      </c>
      <c r="L74" s="104">
        <f>85+8</f>
        <v>93</v>
      </c>
      <c r="M74" s="65" t="s">
        <v>112</v>
      </c>
      <c r="N74" s="2"/>
    </row>
    <row r="75" spans="1:14" ht="24.9" customHeight="1">
      <c r="A75" s="367"/>
      <c r="B75" s="387"/>
      <c r="C75" s="3"/>
      <c r="D75" s="104"/>
      <c r="E75" s="131"/>
      <c r="F75" s="104"/>
      <c r="G75" s="131">
        <f aca="true" t="shared" si="36" ref="G75:G76">(6000/$H$77)*H75</f>
        <v>417.39130434782606</v>
      </c>
      <c r="H75" s="104">
        <v>24</v>
      </c>
      <c r="I75" s="132">
        <v>386</v>
      </c>
      <c r="J75" s="104">
        <v>28</v>
      </c>
      <c r="K75" s="132">
        <f>230+100</f>
        <v>330</v>
      </c>
      <c r="L75" s="104">
        <f>17+4</f>
        <v>21</v>
      </c>
      <c r="M75" s="65" t="s">
        <v>115</v>
      </c>
      <c r="N75" s="2"/>
    </row>
    <row r="76" spans="1:14" ht="24.9" customHeight="1">
      <c r="A76" s="367"/>
      <c r="B76" s="387"/>
      <c r="C76" s="3"/>
      <c r="D76" s="104"/>
      <c r="E76" s="131"/>
      <c r="F76" s="104"/>
      <c r="G76" s="131">
        <f t="shared" si="36"/>
        <v>3652.173913043478</v>
      </c>
      <c r="H76" s="104">
        <f>345-H74-H75</f>
        <v>210</v>
      </c>
      <c r="I76" s="132">
        <f>I77-I74-I75</f>
        <v>2341</v>
      </c>
      <c r="J76" s="104">
        <f>J77-J74-J75</f>
        <v>187</v>
      </c>
      <c r="K76" s="132">
        <f>K77-K74-K75</f>
        <v>1840</v>
      </c>
      <c r="L76" s="104">
        <f>L77-L74-L75</f>
        <v>182</v>
      </c>
      <c r="M76" s="65" t="s">
        <v>116</v>
      </c>
      <c r="N76" s="2"/>
    </row>
    <row r="77" spans="1:14" ht="24.9" customHeight="1">
      <c r="A77" s="367"/>
      <c r="B77" s="387"/>
      <c r="C77" s="133"/>
      <c r="D77" s="115"/>
      <c r="E77" s="133"/>
      <c r="F77" s="115"/>
      <c r="G77" s="115">
        <f aca="true" t="shared" si="37" ref="G77:H77">SUM(G74:G76)</f>
        <v>6000</v>
      </c>
      <c r="H77" s="115">
        <f t="shared" si="37"/>
        <v>345</v>
      </c>
      <c r="I77" s="134">
        <v>4210</v>
      </c>
      <c r="J77" s="115">
        <v>290</v>
      </c>
      <c r="K77" s="134">
        <f>3930+1000</f>
        <v>4930</v>
      </c>
      <c r="L77" s="115">
        <f>253+43</f>
        <v>296</v>
      </c>
      <c r="M77" s="119" t="s">
        <v>0</v>
      </c>
      <c r="N77" s="106"/>
    </row>
    <row r="78" spans="1:14" ht="24.9" customHeight="1">
      <c r="A78" s="367"/>
      <c r="B78" s="389" t="s">
        <v>335</v>
      </c>
      <c r="C78" s="258">
        <v>1877.7777777777778</v>
      </c>
      <c r="D78" s="257">
        <v>104</v>
      </c>
      <c r="E78" s="259">
        <v>1574.4744744744744</v>
      </c>
      <c r="F78" s="257">
        <v>107</v>
      </c>
      <c r="G78" s="260">
        <v>1666.6086956521738</v>
      </c>
      <c r="H78" s="260">
        <v>111</v>
      </c>
      <c r="I78" s="257">
        <v>1517.6435643564357</v>
      </c>
      <c r="J78" s="257">
        <v>118</v>
      </c>
      <c r="K78" s="257">
        <v>2910.507042253521</v>
      </c>
      <c r="L78" s="257">
        <v>124</v>
      </c>
      <c r="M78" s="256" t="s">
        <v>336</v>
      </c>
      <c r="N78" s="2"/>
    </row>
    <row r="79" spans="1:14" s="228" customFormat="1" ht="24.9" customHeight="1">
      <c r="A79" s="367"/>
      <c r="B79" s="390"/>
      <c r="C79" s="258">
        <v>505.5555555555556</v>
      </c>
      <c r="D79" s="257">
        <v>28</v>
      </c>
      <c r="E79" s="259">
        <v>397.2972972972973</v>
      </c>
      <c r="F79" s="257">
        <v>27</v>
      </c>
      <c r="G79" s="260">
        <v>360.3478260869565</v>
      </c>
      <c r="H79" s="260">
        <v>24</v>
      </c>
      <c r="I79" s="257">
        <v>308.6732673267327</v>
      </c>
      <c r="J79" s="257">
        <v>24</v>
      </c>
      <c r="K79" s="257">
        <v>563.3239436619718</v>
      </c>
      <c r="L79" s="257">
        <v>24</v>
      </c>
      <c r="M79" s="256" t="s">
        <v>293</v>
      </c>
      <c r="N79" s="229"/>
    </row>
    <row r="80" spans="1:14" s="228" customFormat="1" ht="24.9" customHeight="1">
      <c r="A80" s="367"/>
      <c r="B80" s="390"/>
      <c r="C80" s="258">
        <v>2816.666666666667</v>
      </c>
      <c r="D80" s="257">
        <v>156</v>
      </c>
      <c r="E80" s="259">
        <v>2928.228228228228</v>
      </c>
      <c r="F80" s="257">
        <v>199</v>
      </c>
      <c r="G80" s="260">
        <v>3153.0434782608695</v>
      </c>
      <c r="H80" s="260">
        <v>210</v>
      </c>
      <c r="I80" s="257">
        <v>3369.6831683168316</v>
      </c>
      <c r="J80" s="257">
        <v>262</v>
      </c>
      <c r="K80" s="257">
        <v>6525.169014084507</v>
      </c>
      <c r="L80" s="257">
        <v>278</v>
      </c>
      <c r="M80" s="256" t="s">
        <v>294</v>
      </c>
      <c r="N80" s="229"/>
    </row>
    <row r="81" spans="1:14" s="228" customFormat="1" ht="24.9" customHeight="1">
      <c r="A81" s="367"/>
      <c r="B81" s="391"/>
      <c r="C81" s="243">
        <f>SUM(C78:C80)</f>
        <v>5200</v>
      </c>
      <c r="D81" s="243">
        <f aca="true" t="shared" si="38" ref="D81">SUM(D78:D80)</f>
        <v>288</v>
      </c>
      <c r="E81" s="244">
        <f>SUM(E78:E80)</f>
        <v>4900</v>
      </c>
      <c r="F81" s="243">
        <f aca="true" t="shared" si="39" ref="F81:L81">SUM(F78:F80)</f>
        <v>333</v>
      </c>
      <c r="G81" s="243">
        <f t="shared" si="39"/>
        <v>5180</v>
      </c>
      <c r="H81" s="243">
        <f t="shared" si="39"/>
        <v>345</v>
      </c>
      <c r="I81" s="243">
        <f t="shared" si="39"/>
        <v>5196</v>
      </c>
      <c r="J81" s="243">
        <f t="shared" si="39"/>
        <v>404</v>
      </c>
      <c r="K81" s="243">
        <f t="shared" si="39"/>
        <v>9999</v>
      </c>
      <c r="L81" s="243">
        <f t="shared" si="39"/>
        <v>426</v>
      </c>
      <c r="M81" s="245" t="s">
        <v>0</v>
      </c>
      <c r="N81" s="229"/>
    </row>
    <row r="82" spans="1:14" ht="24.9" customHeight="1">
      <c r="A82" s="367"/>
      <c r="B82" s="101" t="s">
        <v>28</v>
      </c>
      <c r="C82" s="101"/>
      <c r="D82" s="3"/>
      <c r="E82" s="101"/>
      <c r="F82" s="3"/>
      <c r="G82" s="23"/>
      <c r="H82" s="3"/>
      <c r="I82" s="23"/>
      <c r="J82" s="3"/>
      <c r="K82" s="23"/>
      <c r="L82" s="3"/>
      <c r="M82" s="121"/>
      <c r="N82" s="2"/>
    </row>
    <row r="83" spans="1:14" ht="24.9" customHeight="1">
      <c r="A83" s="367"/>
      <c r="B83" s="101" t="s">
        <v>27</v>
      </c>
      <c r="C83" s="101"/>
      <c r="D83" s="3"/>
      <c r="E83" s="101"/>
      <c r="F83" s="3"/>
      <c r="G83" s="23"/>
      <c r="H83" s="3"/>
      <c r="I83" s="23"/>
      <c r="J83" s="3"/>
      <c r="K83" s="23"/>
      <c r="L83" s="3"/>
      <c r="M83" s="121"/>
      <c r="N83" s="2"/>
    </row>
    <row r="84" spans="1:14" s="255" customFormat="1" ht="24.9" customHeight="1">
      <c r="A84" s="367"/>
      <c r="B84" s="388" t="s">
        <v>280</v>
      </c>
      <c r="C84" s="211">
        <v>1444</v>
      </c>
      <c r="D84" s="262">
        <v>19</v>
      </c>
      <c r="E84" s="227"/>
      <c r="F84" s="262"/>
      <c r="G84" s="262"/>
      <c r="H84" s="262"/>
      <c r="I84" s="262"/>
      <c r="J84" s="262"/>
      <c r="K84" s="262"/>
      <c r="L84" s="262"/>
      <c r="M84" s="263" t="s">
        <v>112</v>
      </c>
      <c r="N84" s="261"/>
    </row>
    <row r="85" spans="1:14" s="255" customFormat="1" ht="24.9" customHeight="1">
      <c r="A85" s="367"/>
      <c r="B85" s="388"/>
      <c r="C85" s="211"/>
      <c r="D85" s="262"/>
      <c r="E85" s="227"/>
      <c r="F85" s="262"/>
      <c r="G85" s="262"/>
      <c r="H85" s="262"/>
      <c r="I85" s="262"/>
      <c r="J85" s="262"/>
      <c r="K85" s="262"/>
      <c r="L85" s="262"/>
      <c r="M85" s="263" t="s">
        <v>115</v>
      </c>
      <c r="N85" s="261"/>
    </row>
    <row r="86" spans="1:14" s="255" customFormat="1" ht="24.9" customHeight="1">
      <c r="A86" s="367"/>
      <c r="B86" s="388"/>
      <c r="C86" s="211"/>
      <c r="D86" s="262"/>
      <c r="E86" s="227"/>
      <c r="F86" s="262"/>
      <c r="G86" s="262"/>
      <c r="H86" s="262"/>
      <c r="I86" s="262"/>
      <c r="J86" s="262"/>
      <c r="K86" s="262"/>
      <c r="L86" s="262"/>
      <c r="M86" s="263" t="s">
        <v>116</v>
      </c>
      <c r="N86" s="261"/>
    </row>
    <row r="87" spans="1:14" s="255" customFormat="1" ht="24.9" customHeight="1">
      <c r="A87" s="367"/>
      <c r="B87" s="388"/>
      <c r="C87" s="166">
        <f aca="true" t="shared" si="40" ref="C87:D87">SUM(C84:C86)</f>
        <v>1444</v>
      </c>
      <c r="D87" s="166">
        <f t="shared" si="40"/>
        <v>19</v>
      </c>
      <c r="E87" s="251">
        <f aca="true" t="shared" si="41" ref="E87:L87">SUM(E84:E86)</f>
        <v>0</v>
      </c>
      <c r="F87" s="166">
        <f t="shared" si="41"/>
        <v>0</v>
      </c>
      <c r="G87" s="166">
        <f t="shared" si="41"/>
        <v>0</v>
      </c>
      <c r="H87" s="166">
        <f t="shared" si="41"/>
        <v>0</v>
      </c>
      <c r="I87" s="166">
        <f t="shared" si="41"/>
        <v>0</v>
      </c>
      <c r="J87" s="166">
        <f t="shared" si="41"/>
        <v>0</v>
      </c>
      <c r="K87" s="166">
        <f t="shared" si="41"/>
        <v>0</v>
      </c>
      <c r="L87" s="166">
        <f t="shared" si="41"/>
        <v>0</v>
      </c>
      <c r="M87" s="167" t="s">
        <v>338</v>
      </c>
      <c r="N87" s="261"/>
    </row>
    <row r="88" spans="1:14" s="255" customFormat="1" ht="24.9" customHeight="1">
      <c r="A88" s="367"/>
      <c r="B88" s="388" t="s">
        <v>339</v>
      </c>
      <c r="C88" s="211"/>
      <c r="D88" s="262">
        <v>19</v>
      </c>
      <c r="E88" s="268">
        <v>30</v>
      </c>
      <c r="F88" s="262">
        <v>107</v>
      </c>
      <c r="G88" s="269">
        <f aca="true" t="shared" si="42" ref="G88">($G$91/$H$91)*H88</f>
        <v>72.71304347826087</v>
      </c>
      <c r="H88" s="262">
        <v>111</v>
      </c>
      <c r="I88" s="269">
        <f aca="true" t="shared" si="43" ref="I88:I89">($I$91/$J$91)*J88</f>
        <v>108.65346534653466</v>
      </c>
      <c r="J88" s="262">
        <v>118</v>
      </c>
      <c r="K88" s="269">
        <v>34</v>
      </c>
      <c r="L88" s="262">
        <v>124</v>
      </c>
      <c r="M88" s="263" t="s">
        <v>112</v>
      </c>
      <c r="N88" s="261"/>
    </row>
    <row r="89" spans="1:14" s="255" customFormat="1" ht="24.9" customHeight="1">
      <c r="A89" s="367"/>
      <c r="B89" s="388"/>
      <c r="C89" s="211"/>
      <c r="D89" s="262"/>
      <c r="E89" s="268">
        <f aca="true" t="shared" si="44" ref="E89">($E$91/$F$91)*F89</f>
        <v>7.702702702702703</v>
      </c>
      <c r="F89" s="262">
        <v>27</v>
      </c>
      <c r="G89" s="269">
        <v>15</v>
      </c>
      <c r="H89" s="262">
        <v>24</v>
      </c>
      <c r="I89" s="269">
        <f t="shared" si="43"/>
        <v>22.0990099009901</v>
      </c>
      <c r="J89" s="262">
        <v>24</v>
      </c>
      <c r="K89" s="269">
        <f aca="true" t="shared" si="45" ref="K89">($K$91/$L$91)*L89</f>
        <v>6.704225352112676</v>
      </c>
      <c r="L89" s="262">
        <v>24</v>
      </c>
      <c r="M89" s="263" t="s">
        <v>115</v>
      </c>
      <c r="N89" s="261"/>
    </row>
    <row r="90" spans="1:14" s="255" customFormat="1" ht="24.9" customHeight="1">
      <c r="A90" s="367"/>
      <c r="B90" s="388"/>
      <c r="C90" s="211"/>
      <c r="D90" s="262"/>
      <c r="E90" s="268">
        <f>($E$91/$F$91)*F90</f>
        <v>56.771771771771775</v>
      </c>
      <c r="F90" s="262">
        <v>199</v>
      </c>
      <c r="G90" s="262">
        <f>($G$91/$H$91)*H90</f>
        <v>137.56521739130434</v>
      </c>
      <c r="H90" s="262">
        <v>210</v>
      </c>
      <c r="I90" s="262">
        <f>($I$91/$J$91)*J90</f>
        <v>241.24752475247527</v>
      </c>
      <c r="J90" s="262">
        <v>262</v>
      </c>
      <c r="K90" s="262">
        <f>($K$91/$L$91)*L90</f>
        <v>77.65727699530515</v>
      </c>
      <c r="L90" s="262">
        <v>278</v>
      </c>
      <c r="M90" s="263" t="s">
        <v>116</v>
      </c>
      <c r="N90" s="261"/>
    </row>
    <row r="91" spans="1:14" s="255" customFormat="1" ht="24.9" customHeight="1">
      <c r="A91" s="367"/>
      <c r="B91" s="388"/>
      <c r="C91" s="166">
        <v>0</v>
      </c>
      <c r="D91" s="166">
        <v>0</v>
      </c>
      <c r="E91" s="251">
        <v>95</v>
      </c>
      <c r="F91" s="166">
        <f aca="true" t="shared" si="46" ref="F91">SUM(F88:F90)</f>
        <v>333</v>
      </c>
      <c r="G91" s="166">
        <v>226</v>
      </c>
      <c r="H91" s="166">
        <f aca="true" t="shared" si="47" ref="H91">SUM(H88:H90)</f>
        <v>345</v>
      </c>
      <c r="I91" s="166">
        <v>372</v>
      </c>
      <c r="J91" s="166">
        <f aca="true" t="shared" si="48" ref="J91">SUM(J88:J90)</f>
        <v>404</v>
      </c>
      <c r="K91" s="166">
        <v>119</v>
      </c>
      <c r="L91" s="166">
        <f aca="true" t="shared" si="49" ref="L91">SUM(L88:L90)</f>
        <v>426</v>
      </c>
      <c r="M91" s="167" t="s">
        <v>338</v>
      </c>
      <c r="N91" s="261"/>
    </row>
    <row r="92" spans="1:14" ht="24.9" customHeight="1">
      <c r="A92" s="367"/>
      <c r="B92" s="387" t="s">
        <v>337</v>
      </c>
      <c r="C92" s="242">
        <f>C84+C88</f>
        <v>1444</v>
      </c>
      <c r="D92" s="267">
        <f aca="true" t="shared" si="50" ref="D92:L92">D84+D88</f>
        <v>38</v>
      </c>
      <c r="E92" s="267">
        <f t="shared" si="50"/>
        <v>30</v>
      </c>
      <c r="F92" s="267">
        <f t="shared" si="50"/>
        <v>107</v>
      </c>
      <c r="G92" s="267">
        <f t="shared" si="50"/>
        <v>72.71304347826087</v>
      </c>
      <c r="H92" s="267">
        <f t="shared" si="50"/>
        <v>111</v>
      </c>
      <c r="I92" s="267">
        <f t="shared" si="50"/>
        <v>108.65346534653466</v>
      </c>
      <c r="J92" s="267">
        <f t="shared" si="50"/>
        <v>118</v>
      </c>
      <c r="K92" s="267">
        <f t="shared" si="50"/>
        <v>34</v>
      </c>
      <c r="L92" s="267">
        <f t="shared" si="50"/>
        <v>124</v>
      </c>
      <c r="M92" s="230" t="s">
        <v>112</v>
      </c>
      <c r="N92" s="229"/>
    </row>
    <row r="93" spans="1:14" ht="24.9" customHeight="1">
      <c r="A93" s="367"/>
      <c r="B93" s="387"/>
      <c r="C93" s="242">
        <f>C85+C89</f>
        <v>0</v>
      </c>
      <c r="D93" s="267">
        <f aca="true" t="shared" si="51" ref="D93:L93">D85+D89</f>
        <v>0</v>
      </c>
      <c r="E93" s="267">
        <f t="shared" si="51"/>
        <v>7.702702702702703</v>
      </c>
      <c r="F93" s="267">
        <f t="shared" si="51"/>
        <v>27</v>
      </c>
      <c r="G93" s="267">
        <f t="shared" si="51"/>
        <v>15</v>
      </c>
      <c r="H93" s="267">
        <f t="shared" si="51"/>
        <v>24</v>
      </c>
      <c r="I93" s="267">
        <f t="shared" si="51"/>
        <v>22.0990099009901</v>
      </c>
      <c r="J93" s="267">
        <f t="shared" si="51"/>
        <v>24</v>
      </c>
      <c r="K93" s="267">
        <f t="shared" si="51"/>
        <v>6.704225352112676</v>
      </c>
      <c r="L93" s="267">
        <f t="shared" si="51"/>
        <v>24</v>
      </c>
      <c r="M93" s="230" t="s">
        <v>115</v>
      </c>
      <c r="N93" s="229"/>
    </row>
    <row r="94" spans="1:14" ht="24.9" customHeight="1">
      <c r="A94" s="367"/>
      <c r="B94" s="387"/>
      <c r="C94" s="242">
        <f>C86+C90</f>
        <v>0</v>
      </c>
      <c r="D94" s="267">
        <f aca="true" t="shared" si="52" ref="D94:L94">D86+D90</f>
        <v>0</v>
      </c>
      <c r="E94" s="267">
        <f t="shared" si="52"/>
        <v>56.771771771771775</v>
      </c>
      <c r="F94" s="267">
        <f t="shared" si="52"/>
        <v>199</v>
      </c>
      <c r="G94" s="267">
        <f t="shared" si="52"/>
        <v>137.56521739130434</v>
      </c>
      <c r="H94" s="267">
        <f t="shared" si="52"/>
        <v>210</v>
      </c>
      <c r="I94" s="267">
        <f t="shared" si="52"/>
        <v>241.24752475247527</v>
      </c>
      <c r="J94" s="267">
        <f t="shared" si="52"/>
        <v>262</v>
      </c>
      <c r="K94" s="267">
        <f t="shared" si="52"/>
        <v>77.65727699530515</v>
      </c>
      <c r="L94" s="267">
        <f t="shared" si="52"/>
        <v>278</v>
      </c>
      <c r="M94" s="230" t="s">
        <v>116</v>
      </c>
      <c r="N94" s="229"/>
    </row>
    <row r="95" spans="1:14" ht="24.9" customHeight="1">
      <c r="A95" s="367"/>
      <c r="B95" s="387"/>
      <c r="C95" s="243">
        <f>C87+C91</f>
        <v>1444</v>
      </c>
      <c r="D95" s="270">
        <f aca="true" t="shared" si="53" ref="D95:L95">D87+D91</f>
        <v>19</v>
      </c>
      <c r="E95" s="270">
        <f t="shared" si="53"/>
        <v>95</v>
      </c>
      <c r="F95" s="270">
        <f t="shared" si="53"/>
        <v>333</v>
      </c>
      <c r="G95" s="270">
        <f t="shared" si="53"/>
        <v>226</v>
      </c>
      <c r="H95" s="270">
        <f t="shared" si="53"/>
        <v>345</v>
      </c>
      <c r="I95" s="270">
        <f t="shared" si="53"/>
        <v>372</v>
      </c>
      <c r="J95" s="270">
        <f t="shared" si="53"/>
        <v>404</v>
      </c>
      <c r="K95" s="270">
        <f t="shared" si="53"/>
        <v>119</v>
      </c>
      <c r="L95" s="270">
        <f t="shared" si="53"/>
        <v>426</v>
      </c>
      <c r="M95" s="245" t="s">
        <v>0</v>
      </c>
      <c r="N95" s="241"/>
    </row>
    <row r="96" spans="1:14" ht="24.9" customHeight="1">
      <c r="A96" s="381" t="s">
        <v>26</v>
      </c>
      <c r="B96" s="382"/>
      <c r="C96" s="110">
        <f>C63+C70+C74+C92+C78</f>
        <v>32711.777777777777</v>
      </c>
      <c r="D96" s="269">
        <f aca="true" t="shared" si="54" ref="D96:L96">D63+D70+D74+D92+D78</f>
        <v>346</v>
      </c>
      <c r="E96" s="269">
        <f t="shared" si="54"/>
        <v>31132.474474474475</v>
      </c>
      <c r="F96" s="269">
        <f t="shared" si="54"/>
        <v>423</v>
      </c>
      <c r="G96" s="269">
        <f t="shared" si="54"/>
        <v>35852.25652173913</v>
      </c>
      <c r="H96" s="269">
        <f t="shared" si="54"/>
        <v>550</v>
      </c>
      <c r="I96" s="269">
        <f t="shared" si="54"/>
        <v>40118.497029702965</v>
      </c>
      <c r="J96" s="269">
        <f t="shared" si="54"/>
        <v>555</v>
      </c>
      <c r="K96" s="269">
        <f t="shared" si="54"/>
        <v>36837.70704225352</v>
      </c>
      <c r="L96" s="269">
        <f t="shared" si="54"/>
        <v>588</v>
      </c>
      <c r="M96" s="65" t="s">
        <v>112</v>
      </c>
      <c r="N96" s="109"/>
    </row>
    <row r="97" spans="1:14" ht="24.9" customHeight="1">
      <c r="A97" s="381"/>
      <c r="B97" s="382"/>
      <c r="C97" s="110">
        <f>C64+C71+C75+C93+C79</f>
        <v>8052.555555555556</v>
      </c>
      <c r="D97" s="269">
        <f aca="true" t="shared" si="55" ref="D97:L97">D64+D71+D75+D93+D79</f>
        <v>81</v>
      </c>
      <c r="E97" s="269">
        <f t="shared" si="55"/>
        <v>7650</v>
      </c>
      <c r="F97" s="269">
        <f t="shared" si="55"/>
        <v>106</v>
      </c>
      <c r="G97" s="269">
        <f t="shared" si="55"/>
        <v>7494.739130434782</v>
      </c>
      <c r="H97" s="269">
        <f t="shared" si="55"/>
        <v>118</v>
      </c>
      <c r="I97" s="269">
        <f t="shared" si="55"/>
        <v>7537.372277227723</v>
      </c>
      <c r="J97" s="269">
        <f t="shared" si="55"/>
        <v>123</v>
      </c>
      <c r="K97" s="269">
        <f t="shared" si="55"/>
        <v>6733.228169014084</v>
      </c>
      <c r="L97" s="269">
        <f t="shared" si="55"/>
        <v>116</v>
      </c>
      <c r="M97" s="65" t="s">
        <v>115</v>
      </c>
      <c r="N97" s="109"/>
    </row>
    <row r="98" spans="1:14" ht="24.9" customHeight="1">
      <c r="A98" s="381"/>
      <c r="B98" s="382"/>
      <c r="C98" s="122">
        <f>C65+C72+C76+C94+C80</f>
        <v>24100.666666666668</v>
      </c>
      <c r="D98" s="271">
        <f aca="true" t="shared" si="56" ref="D98:L98">D65+D72+D76+D94+D80</f>
        <v>342</v>
      </c>
      <c r="E98" s="271">
        <f t="shared" si="56"/>
        <v>23110</v>
      </c>
      <c r="F98" s="271">
        <f t="shared" si="56"/>
        <v>662</v>
      </c>
      <c r="G98" s="271">
        <f t="shared" si="56"/>
        <v>39219.782608695656</v>
      </c>
      <c r="H98" s="271">
        <f t="shared" si="56"/>
        <v>938</v>
      </c>
      <c r="I98" s="271">
        <f t="shared" si="56"/>
        <v>48914.730693069316</v>
      </c>
      <c r="J98" s="271">
        <f t="shared" si="56"/>
        <v>1107</v>
      </c>
      <c r="K98" s="271">
        <f t="shared" si="56"/>
        <v>46791.226291079816</v>
      </c>
      <c r="L98" s="271">
        <f t="shared" si="56"/>
        <v>1160</v>
      </c>
      <c r="M98" s="65" t="s">
        <v>116</v>
      </c>
      <c r="N98" s="2"/>
    </row>
    <row r="99" spans="1:14" ht="24.9" customHeight="1">
      <c r="A99" s="381"/>
      <c r="B99" s="382"/>
      <c r="C99" s="129">
        <f>C66+C73+C77+C95+C81</f>
        <v>64865</v>
      </c>
      <c r="D99" s="272">
        <f aca="true" t="shared" si="57" ref="D99:L99">D66+D73+D77+D95+D81</f>
        <v>750</v>
      </c>
      <c r="E99" s="272">
        <f t="shared" si="57"/>
        <v>61893</v>
      </c>
      <c r="F99" s="272">
        <f t="shared" si="57"/>
        <v>1191</v>
      </c>
      <c r="G99" s="272">
        <f t="shared" si="57"/>
        <v>82567.5</v>
      </c>
      <c r="H99" s="272">
        <f t="shared" si="57"/>
        <v>1606</v>
      </c>
      <c r="I99" s="272">
        <f t="shared" si="57"/>
        <v>96570.6</v>
      </c>
      <c r="J99" s="272">
        <f t="shared" si="57"/>
        <v>1785</v>
      </c>
      <c r="K99" s="272">
        <f t="shared" si="57"/>
        <v>90362.8</v>
      </c>
      <c r="L99" s="272">
        <f t="shared" si="57"/>
        <v>1864</v>
      </c>
      <c r="M99" s="130" t="s">
        <v>0</v>
      </c>
      <c r="N99" s="105"/>
    </row>
    <row r="100" spans="1:14" ht="24.9" customHeight="1">
      <c r="A100" s="383" t="s">
        <v>25</v>
      </c>
      <c r="B100" s="384"/>
      <c r="C100" s="135">
        <f aca="true" t="shared" si="58" ref="C100:L100">C57+C96</f>
        <v>129036.07777777778</v>
      </c>
      <c r="D100" s="135">
        <f t="shared" si="58"/>
        <v>635</v>
      </c>
      <c r="E100" s="135">
        <f t="shared" si="58"/>
        <v>142489.47447447447</v>
      </c>
      <c r="F100" s="135">
        <f t="shared" si="58"/>
        <v>711</v>
      </c>
      <c r="G100" s="135">
        <f t="shared" si="58"/>
        <v>148722.85652173913</v>
      </c>
      <c r="H100" s="135">
        <f t="shared" si="58"/>
        <v>881</v>
      </c>
      <c r="I100" s="135">
        <f t="shared" si="58"/>
        <v>167922.49702970296</v>
      </c>
      <c r="J100" s="135">
        <f t="shared" si="58"/>
        <v>932</v>
      </c>
      <c r="K100" s="135">
        <f t="shared" si="58"/>
        <v>171170.3070422535</v>
      </c>
      <c r="L100" s="135">
        <f t="shared" si="58"/>
        <v>924</v>
      </c>
      <c r="M100" s="121"/>
      <c r="N100" s="2"/>
    </row>
    <row r="101" spans="1:14" ht="24.9" customHeight="1">
      <c r="A101" s="383"/>
      <c r="B101" s="384"/>
      <c r="C101" s="135">
        <f aca="true" t="shared" si="59" ref="C101:L101">C58+C97</f>
        <v>25740.955555555556</v>
      </c>
      <c r="D101" s="135">
        <f t="shared" si="59"/>
        <v>165</v>
      </c>
      <c r="E101" s="135">
        <f t="shared" si="59"/>
        <v>27609.7</v>
      </c>
      <c r="F101" s="135">
        <f t="shared" si="59"/>
        <v>178</v>
      </c>
      <c r="G101" s="135">
        <f t="shared" si="59"/>
        <v>24403.739130434784</v>
      </c>
      <c r="H101" s="135">
        <f t="shared" si="59"/>
        <v>187</v>
      </c>
      <c r="I101" s="135">
        <f t="shared" si="59"/>
        <v>24831.372277227725</v>
      </c>
      <c r="J101" s="135">
        <f t="shared" si="59"/>
        <v>189</v>
      </c>
      <c r="K101" s="135">
        <f t="shared" si="59"/>
        <v>23440.928169014085</v>
      </c>
      <c r="L101" s="135">
        <f t="shared" si="59"/>
        <v>181</v>
      </c>
      <c r="M101" s="121"/>
      <c r="N101" s="2"/>
    </row>
    <row r="102" spans="1:14" ht="24.9" customHeight="1">
      <c r="A102" s="383"/>
      <c r="B102" s="384"/>
      <c r="C102" s="135">
        <f aca="true" t="shared" si="60" ref="C102:L102">C59+C98</f>
        <v>44609.66666666667</v>
      </c>
      <c r="D102" s="135">
        <f t="shared" si="60"/>
        <v>630</v>
      </c>
      <c r="E102" s="135">
        <f t="shared" si="60"/>
        <v>52455</v>
      </c>
      <c r="F102" s="135">
        <f t="shared" si="60"/>
        <v>954</v>
      </c>
      <c r="G102" s="135">
        <f t="shared" si="60"/>
        <v>75953.78260869565</v>
      </c>
      <c r="H102" s="135">
        <f t="shared" si="60"/>
        <v>1330</v>
      </c>
      <c r="I102" s="135">
        <f t="shared" si="60"/>
        <v>103276.73069306932</v>
      </c>
      <c r="J102" s="135">
        <f t="shared" si="60"/>
        <v>1625</v>
      </c>
      <c r="K102" s="135">
        <f t="shared" si="60"/>
        <v>114356.72629107982</v>
      </c>
      <c r="L102" s="135">
        <f t="shared" si="60"/>
        <v>1688</v>
      </c>
      <c r="M102" s="121"/>
      <c r="N102" s="2"/>
    </row>
    <row r="103" spans="1:14" ht="24.9" customHeight="1">
      <c r="A103" s="385"/>
      <c r="B103" s="386"/>
      <c r="C103" s="136">
        <f aca="true" t="shared" si="61" ref="C103:L103">C60+C99</f>
        <v>199386.7</v>
      </c>
      <c r="D103" s="136">
        <f t="shared" si="61"/>
        <v>1411</v>
      </c>
      <c r="E103" s="136">
        <f t="shared" si="61"/>
        <v>222554.7</v>
      </c>
      <c r="F103" s="136">
        <f t="shared" si="61"/>
        <v>1843</v>
      </c>
      <c r="G103" s="136">
        <f t="shared" si="61"/>
        <v>363298.6</v>
      </c>
      <c r="H103" s="136">
        <f t="shared" si="61"/>
        <v>2555</v>
      </c>
      <c r="I103" s="136">
        <f t="shared" si="61"/>
        <v>410242.6</v>
      </c>
      <c r="J103" s="136">
        <f t="shared" si="61"/>
        <v>2915</v>
      </c>
      <c r="K103" s="136">
        <f t="shared" si="61"/>
        <v>308968.6</v>
      </c>
      <c r="L103" s="136">
        <f t="shared" si="61"/>
        <v>2793</v>
      </c>
      <c r="M103" s="137"/>
      <c r="N103" s="114"/>
    </row>
    <row r="104" spans="11:14" ht="24.9" customHeight="1">
      <c r="K104" s="37" t="s">
        <v>24</v>
      </c>
      <c r="L104" s="63"/>
      <c r="M104" s="84"/>
      <c r="N104" s="37"/>
    </row>
    <row r="105" ht="24.9" customHeight="1" thickBot="1"/>
    <row r="106" spans="11:14" ht="24.9" customHeight="1">
      <c r="K106" s="25" t="s">
        <v>74</v>
      </c>
      <c r="L106" s="59" t="s">
        <v>216</v>
      </c>
      <c r="M106" s="85"/>
      <c r="N106" s="28"/>
    </row>
    <row r="107" spans="11:14" ht="24.9" customHeight="1">
      <c r="K107" s="62" t="s">
        <v>78</v>
      </c>
      <c r="L107" s="60" t="s">
        <v>217</v>
      </c>
      <c r="M107" s="86"/>
      <c r="N107" s="29"/>
    </row>
    <row r="108" spans="11:14" ht="24.9" customHeight="1" thickBot="1">
      <c r="K108" s="27" t="s">
        <v>75</v>
      </c>
      <c r="L108" s="61" t="s">
        <v>218</v>
      </c>
      <c r="M108" s="87"/>
      <c r="N108" s="30"/>
    </row>
  </sheetData>
  <mergeCells count="31">
    <mergeCell ref="A1:N1"/>
    <mergeCell ref="C4:D4"/>
    <mergeCell ref="E4:F4"/>
    <mergeCell ref="G4:H4"/>
    <mergeCell ref="I4:J4"/>
    <mergeCell ref="K4:L4"/>
    <mergeCell ref="M4:M5"/>
    <mergeCell ref="N4:N5"/>
    <mergeCell ref="B6:B9"/>
    <mergeCell ref="A6:A56"/>
    <mergeCell ref="A61:A95"/>
    <mergeCell ref="B18:B21"/>
    <mergeCell ref="B63:B66"/>
    <mergeCell ref="B22:B25"/>
    <mergeCell ref="B30:B33"/>
    <mergeCell ref="B34:B37"/>
    <mergeCell ref="B53:B56"/>
    <mergeCell ref="B46:B49"/>
    <mergeCell ref="B42:B45"/>
    <mergeCell ref="B38:B41"/>
    <mergeCell ref="B26:B29"/>
    <mergeCell ref="B11:B15"/>
    <mergeCell ref="A96:B99"/>
    <mergeCell ref="A100:B103"/>
    <mergeCell ref="B70:B73"/>
    <mergeCell ref="B92:B95"/>
    <mergeCell ref="A57:B60"/>
    <mergeCell ref="B74:B77"/>
    <mergeCell ref="B88:B91"/>
    <mergeCell ref="B78:B81"/>
    <mergeCell ref="B84:B87"/>
  </mergeCells>
  <printOptions/>
  <pageMargins left="0.1968503937007874" right="0.15748031496062992" top="0.7480314960629921" bottom="0.7480314960629921" header="0.31496062992125984" footer="0.31496062992125984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예산기획실</dc:creator>
  <cp:keywords/>
  <dc:description/>
  <cp:lastModifiedBy>KEDI</cp:lastModifiedBy>
  <cp:lastPrinted>2015-04-02T00:41:52Z</cp:lastPrinted>
  <dcterms:created xsi:type="dcterms:W3CDTF">2014-03-07T01:31:59Z</dcterms:created>
  <dcterms:modified xsi:type="dcterms:W3CDTF">2015-05-12T06:03:39Z</dcterms:modified>
  <cp:category/>
  <cp:version/>
  <cp:contentType/>
  <cp:contentStatus/>
</cp:coreProperties>
</file>